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0" windowWidth="10515" windowHeight="4170" activeTab="3"/>
  </bookViews>
  <sheets>
    <sheet name="Sheet1" sheetId="1" r:id="rId1"/>
    <sheet name="Sheet2" sheetId="2" r:id="rId2"/>
    <sheet name="Sheet3" sheetId="3" r:id="rId3"/>
    <sheet name="Three-Factor 4-Run DOE" sheetId="4" r:id="rId4"/>
  </sheets>
  <externalReferences>
    <externalReference r:id="rId5"/>
    <externalReference r:id="rId6"/>
    <externalReference r:id="rId7"/>
    <externalReference r:id="rId8"/>
  </externalReferences>
  <definedNames>
    <definedName name="addDataUCL" localSheetId="3">OFFSET('[1]Rough data'!$B$2,0,0,COUNT('[1]Rough data'!$M$1:$M$65536),1)</definedName>
    <definedName name="binSource" localSheetId="3">OFFSET(#REF!,0,0,COUNT(#REF!),1)</definedName>
    <definedName name="cdfButton_Click" localSheetId="3">'Three-Factor 4-Run DOE'!cdfButton_Click</definedName>
    <definedName name="chartSource" localSheetId="3">OFFSET('[3]Rough data'!$B$1,0,0,MATCH(1E+306,'[3]Rough data'!$B$1:$B$65536,1),2)</definedName>
    <definedName name="cpk_Area_Style_Click" localSheetId="3">'Three-Factor 4-Run DOE'!cpk_Area_Style_Click</definedName>
    <definedName name="cpk_Change_LSL_Click" localSheetId="3">'Three-Factor 4-Run DOE'!cpk_Change_LSL_Click</definedName>
    <definedName name="cpk_Change_USL_Click" localSheetId="3">'Three-Factor 4-Run DOE'!cpk_Change_USL_Click</definedName>
    <definedName name="cpk_Line_Style_Click" localSheetId="3">'Three-Factor 4-Run DOE'!cpk_Line_Style_Click</definedName>
    <definedName name="cpk_No_LSL_Click" localSheetId="3">'Three-Factor 4-Run DOE'!cpk_No_LSL_Click</definedName>
    <definedName name="cpk_No_USL_Click" localSheetId="3">'Three-Factor 4-Run DOE'!cpk_No_USL_Click</definedName>
    <definedName name="cpk_Res_Spinner_Click" localSheetId="3">'Three-Factor 4-Run DOE'!cpk_Res_Spinner_Click</definedName>
    <definedName name="cpkButton_Click" localSheetId="3">'Three-Factor 4-Run DOE'!cpkButton_Click</definedName>
    <definedName name="dataSource" localSheetId="3">OFFSET([3]Histogram!$A$2,0,0,COUNT([3]Histogram!$A$1:$A$65536),1)</definedName>
    <definedName name="Diagram_Back_Click" localSheetId="3">'Three-Factor 4-Run DOE'!Diagram_Back_Click</definedName>
    <definedName name="Diagram_Finish_Click" localSheetId="3">'Three-Factor 4-Run DOE'!Diagram_Finish_Click</definedName>
    <definedName name="Diagram_Finish_Click_" localSheetId="3">'Three-Factor 4-Run DOE'!Diagram_Finish_Click_</definedName>
    <definedName name="Diagrams_Dialog_Constructor" localSheetId="3">'Three-Factor 4-Run DOE'!Diagrams_Dialog_Constructor</definedName>
    <definedName name="freqSource" localSheetId="3">OFFSET(#REF!,0,0,COUNT(#REF!),1)</definedName>
    <definedName name="g_Cancel_Chart" localSheetId="3">'Three-Factor 4-Run DOE'!g_Cancel_Chart</definedName>
    <definedName name="Height">16</definedName>
    <definedName name="hist_Back_Click" localSheetId="3">'Three-Factor 4-Run DOE'!hist_Back_Click</definedName>
    <definedName name="hist_Save_Defaults" localSheetId="3">'Three-Factor 4-Run DOE'!hist_Save_Defaults</definedName>
    <definedName name="histButton_Click" localSheetId="3">'Three-Factor 4-Run DOE'!histButton_Click</definedName>
    <definedName name="individualsSource" localSheetId="3">OFFSET('[3]Individuals Control Chart'!$B$2,0,0,MATCH(1E+306,'[3]Individuals Control Chart'!$B$2:$B$65536,1),1)</definedName>
    <definedName name="meanCalc" localSheetId="3">OFFSET('[1]Rough data'!$A$2,0,0,COUNT('[1]Rough data'!$A$1:$A$65536),1)</definedName>
    <definedName name="par_2DwCum_Click" localSheetId="3">'Three-Factor 4-Run DOE'!par_2DwCum_Click</definedName>
    <definedName name="par_2DwoCum_Click" localSheetId="3">'Three-Factor 4-Run DOE'!par_2DwoCum_Click</definedName>
    <definedName name="par_3DwoCum_Click" localSheetId="3">'Three-Factor 4-Run DOE'!par_3DwoCum_Click</definedName>
    <definedName name="par_Ascend_Click" localSheetId="3">'Three-Factor 4-Run DOE'!par_Ascend_Click</definedName>
    <definedName name="par_Back_Click" localSheetId="3">'Three-Factor 4-Run DOE'!par_Back_Click</definedName>
    <definedName name="par_Descend_Click" localSheetId="3">'Three-Factor 4-Run DOE'!par_Descend_Click</definedName>
    <definedName name="par_First_Row_Click" localSheetId="3">'Three-Factor 4-Run DOE'!par_First_Row_Click</definedName>
    <definedName name="par_Save_Defaults" localSheetId="3">'Three-Factor 4-Run DOE'!par_Save_Defaults</definedName>
    <definedName name="parButton_Click" localSheetId="3">'Three-Factor 4-Run DOE'!parButton_Click</definedName>
    <definedName name="paretoSource" localSheetId="3">OFFSET('[3]Pareto Chart'!$A$1,0,0,COUNTA('[3]Pareto Chart'!$A$1:$A$65536),2)</definedName>
    <definedName name="rngt" localSheetId="3">#REF!</definedName>
    <definedName name="rngxl">#REF!</definedName>
    <definedName name="rngxl_">#REF!</definedName>
    <definedName name="rngxl10" localSheetId="3">#REF!</definedName>
    <definedName name="rngxl11" localSheetId="3">#REF!</definedName>
    <definedName name="rngxl2" localSheetId="3">#REF!</definedName>
    <definedName name="rngxl2_">#REF!</definedName>
    <definedName name="rngxl51" localSheetId="3">#REF!</definedName>
    <definedName name="rngxl9" localSheetId="3">#REF!</definedName>
    <definedName name="scat_Back_Click" localSheetId="3">'Three-Factor 4-Run DOE'!scat_Back_Click</definedName>
    <definedName name="scat_Backward_Spinner_Click" localSheetId="3">'Three-Factor 4-Run DOE'!scat_Backward_Spinner_Click</definedName>
    <definedName name="scat_Cubic_Click" localSheetId="3">'Three-Factor 4-Run DOE'!scat_Cubic_Click</definedName>
    <definedName name="scat_Display_Stats_Click" localSheetId="3">'Three-Factor 4-Run DOE'!scat_Display_Stats_Click</definedName>
    <definedName name="scat_Forward_Spinner_Click" localSheetId="3">'Three-Factor 4-Run DOE'!scat_Forward_Spinner_Click</definedName>
    <definedName name="scat_Linear_Click" localSheetId="3">'Three-Factor 4-Run DOE'!scat_Linear_Click</definedName>
    <definedName name="scat_No_Line_Click" localSheetId="3">'Three-Factor 4-Run DOE'!scat_No_Line_Click</definedName>
    <definedName name="scat_Quadratic_Click" localSheetId="3">'Three-Factor 4-Run DOE'!scat_Quadratic_Click</definedName>
    <definedName name="scat_Save_Defaults" localSheetId="3">'Three-Factor 4-Run DOE'!scat_Save_Defaults</definedName>
    <definedName name="scatButton_Click" localSheetId="3">'Three-Factor 4-Run DOE'!scatButton_Click</definedName>
    <definedName name="Small_Back_Click" localSheetId="3">'Three-Factor 4-Run DOE'!Small_Back_Click</definedName>
    <definedName name="Small_Back_Click_" localSheetId="3">'Three-Factor 4-Run DOE'!Small_Back_Click_</definedName>
    <definedName name="solver_adj" localSheetId="3" hidden="1">'Three-Factor 4-Run DOE'!$H$11:$H$13</definedName>
    <definedName name="solver_cvg" localSheetId="3" hidden="1">0.0001</definedName>
    <definedName name="solver_drv" localSheetId="3" hidden="1">1</definedName>
    <definedName name="solver_est" localSheetId="3" hidden="1">1</definedName>
    <definedName name="solver_itr" localSheetId="3" hidden="1">100</definedName>
    <definedName name="solver_lhs1" localSheetId="3" hidden="1">'Three-Factor 4-Run DOE'!$I$11</definedName>
    <definedName name="solver_lhs10" localSheetId="3" hidden="1">'Three-Factor 4-Run DOE'!#REF!</definedName>
    <definedName name="solver_lhs2" localSheetId="3" hidden="1">'Three-Factor 4-Run DOE'!$I$11</definedName>
    <definedName name="solver_lhs3" localSheetId="3" hidden="1">'Three-Factor 4-Run DOE'!$I$12</definedName>
    <definedName name="solver_lhs4" localSheetId="3" hidden="1">'Three-Factor 4-Run DOE'!$I$12</definedName>
    <definedName name="solver_lhs5" localSheetId="3" hidden="1">'Three-Factor 4-Run DOE'!$I$13</definedName>
    <definedName name="solver_lhs6" localSheetId="3" hidden="1">'Three-Factor 4-Run DOE'!$I$13</definedName>
    <definedName name="solver_lhs7" localSheetId="3" hidden="1">'Three-Factor 4-Run DOE'!#REF!</definedName>
    <definedName name="solver_lhs8" localSheetId="3" hidden="1">'Three-Factor 4-Run DOE'!#REF!</definedName>
    <definedName name="solver_lhs9" localSheetId="3" hidden="1">'Three-Factor 4-Run DOE'!#REF!</definedName>
    <definedName name="solver_lin" localSheetId="3" hidden="1">2</definedName>
    <definedName name="solver_neg" localSheetId="3" hidden="1">2</definedName>
    <definedName name="solver_num" localSheetId="3" hidden="1">6</definedName>
    <definedName name="solver_nwt" localSheetId="3" hidden="1">1</definedName>
    <definedName name="solver_opt" localSheetId="3" hidden="1">'Three-Factor 4-Run DOE'!$J$11</definedName>
    <definedName name="solver_pre" localSheetId="3" hidden="1">0.000001</definedName>
    <definedName name="solver_rel1" localSheetId="3" hidden="1">1</definedName>
    <definedName name="solver_rel10" localSheetId="3" hidden="1">3</definedName>
    <definedName name="solver_rel2" localSheetId="3" hidden="1">3</definedName>
    <definedName name="solver_rel3" localSheetId="3" hidden="1">1</definedName>
    <definedName name="solver_rel4" localSheetId="3" hidden="1">3</definedName>
    <definedName name="solver_rel5" localSheetId="3" hidden="1">1</definedName>
    <definedName name="solver_rel6" localSheetId="3" hidden="1">3</definedName>
    <definedName name="solver_rel7" localSheetId="3" hidden="1">1</definedName>
    <definedName name="solver_rel8" localSheetId="3" hidden="1">3</definedName>
    <definedName name="solver_rel9" localSheetId="3" hidden="1">1</definedName>
    <definedName name="solver_rhs1" localSheetId="3" hidden="1">1</definedName>
    <definedName name="solver_rhs10" localSheetId="3" hidden="1">-1</definedName>
    <definedName name="solver_rhs2" localSheetId="3" hidden="1">-1</definedName>
    <definedName name="solver_rhs3" localSheetId="3" hidden="1">1</definedName>
    <definedName name="solver_rhs4" localSheetId="3" hidden="1">-1</definedName>
    <definedName name="solver_rhs5" localSheetId="3" hidden="1">1</definedName>
    <definedName name="solver_rhs6" localSheetId="3" hidden="1">-1</definedName>
    <definedName name="solver_rhs7" localSheetId="3" hidden="1">1</definedName>
    <definedName name="solver_rhs8" localSheetId="3" hidden="1">-1</definedName>
    <definedName name="solver_rhs9" localSheetId="3" hidden="1">1</definedName>
    <definedName name="solver_scl" localSheetId="3" hidden="1">2</definedName>
    <definedName name="solver_sho" localSheetId="3" hidden="1">2</definedName>
    <definedName name="solver_tim" localSheetId="3" hidden="1">100</definedName>
    <definedName name="solver_tol" localSheetId="3" hidden="1">0.05</definedName>
    <definedName name="solver_typ" localSheetId="3" hidden="1">1</definedName>
    <definedName name="solver_val" localSheetId="3" hidden="1">0</definedName>
    <definedName name="StartValue">0.475</definedName>
    <definedName name="statButton_Click" localSheetId="3">'Three-Factor 4-Run DOE'!statButton_Click</definedName>
    <definedName name="Title">'[4]Two-Factor 4-Run DOE'!$C$3</definedName>
    <definedName name="Width">4</definedName>
    <definedName name="xLabelSource" localSheetId="3">OFFSET('[3]Individuals Control Chart'!$A$2,0,0,COUNTA('[3]Individuals Control Chart'!$A$2:$A$1000),1)</definedName>
    <definedName name="xlrng" localSheetId="3">[3]Histogram!$Y$4</definedName>
    <definedName name="xSource" localSheetId="3">OFFSET('[3]Rough data'!$A$1,0,0,MATCH(1E+306,'[3]Rough data'!$B$1:$B$65536,1),1)</definedName>
  </definedNames>
  <calcPr calcId="145621"/>
  <fileRecoveryPr repairLoad="1"/>
</workbook>
</file>

<file path=xl/calcChain.xml><?xml version="1.0" encoding="utf-8"?>
<calcChain xmlns="http://schemas.openxmlformats.org/spreadsheetml/2006/main">
  <c r="J270" i="4" l="1"/>
  <c r="F270" i="4"/>
  <c r="B270" i="4"/>
  <c r="J269" i="4"/>
  <c r="F269" i="4"/>
  <c r="B269" i="4"/>
  <c r="J268" i="4"/>
  <c r="F268" i="4"/>
  <c r="B268" i="4"/>
  <c r="C266" i="4"/>
  <c r="C180" i="4"/>
  <c r="C171" i="4"/>
  <c r="H152" i="4"/>
  <c r="E152" i="4"/>
  <c r="B152" i="4"/>
  <c r="H151" i="4"/>
  <c r="E151" i="4"/>
  <c r="B151" i="4"/>
  <c r="H150" i="4"/>
  <c r="E150" i="4"/>
  <c r="B150" i="4"/>
  <c r="D53" i="4"/>
  <c r="E53" i="4" s="1"/>
  <c r="C53" i="4"/>
  <c r="C52" i="4"/>
  <c r="C37" i="4"/>
  <c r="F29" i="4"/>
  <c r="C29" i="4"/>
  <c r="F28" i="4"/>
  <c r="C28" i="4"/>
  <c r="F27" i="4"/>
  <c r="C27" i="4"/>
  <c r="F26" i="4"/>
  <c r="C26" i="4"/>
  <c r="Q21" i="4"/>
  <c r="H29" i="4" s="1"/>
  <c r="I29" i="4" s="1"/>
  <c r="P21" i="4"/>
  <c r="G29" i="4" s="1"/>
  <c r="F21" i="4"/>
  <c r="E21" i="4"/>
  <c r="D21" i="4"/>
  <c r="Q20" i="4"/>
  <c r="H28" i="4" s="1"/>
  <c r="P20" i="4"/>
  <c r="G28" i="4" s="1"/>
  <c r="E34" i="4" s="1"/>
  <c r="F20" i="4"/>
  <c r="E20" i="4"/>
  <c r="D20" i="4"/>
  <c r="Q19" i="4"/>
  <c r="H27" i="4" s="1"/>
  <c r="P19" i="4"/>
  <c r="G27" i="4" s="1"/>
  <c r="D34" i="4" s="1"/>
  <c r="F19" i="4"/>
  <c r="E19" i="4"/>
  <c r="D19" i="4"/>
  <c r="Q18" i="4"/>
  <c r="H26" i="4" s="1"/>
  <c r="P18" i="4"/>
  <c r="G26" i="4" s="1"/>
  <c r="F18" i="4"/>
  <c r="E18" i="4"/>
  <c r="D18" i="4"/>
  <c r="F17" i="4"/>
  <c r="E17" i="4"/>
  <c r="D17" i="4"/>
  <c r="I13" i="4"/>
  <c r="I12" i="4"/>
  <c r="I11" i="4"/>
  <c r="E35" i="4" l="1"/>
  <c r="F151" i="4" s="1"/>
  <c r="D35" i="4"/>
  <c r="C151" i="4" s="1"/>
  <c r="I27" i="4"/>
  <c r="D80" i="4"/>
  <c r="F152" i="4"/>
  <c r="E36" i="4"/>
  <c r="E37" i="4" s="1"/>
  <c r="F81" i="4"/>
  <c r="K269" i="4" s="1"/>
  <c r="C83" i="4"/>
  <c r="D81" i="4"/>
  <c r="C269" i="4" s="1"/>
  <c r="E81" i="4"/>
  <c r="G269" i="4" s="1"/>
  <c r="I26" i="4"/>
  <c r="C152" i="4"/>
  <c r="D36" i="4"/>
  <c r="D37" i="4" s="1"/>
  <c r="E80" i="4"/>
  <c r="I28" i="4"/>
  <c r="F34" i="4"/>
  <c r="F35" i="4"/>
  <c r="I151" i="4" s="1"/>
  <c r="F80" i="4"/>
  <c r="K270" i="4" l="1"/>
  <c r="F82" i="4"/>
  <c r="F83" i="4" s="1"/>
  <c r="P87" i="4" s="1"/>
  <c r="I152" i="4"/>
  <c r="F36" i="4"/>
  <c r="F37" i="4" s="1"/>
  <c r="G270" i="4"/>
  <c r="E82" i="4"/>
  <c r="E83" i="4" s="1"/>
  <c r="O87" i="4" s="1"/>
  <c r="O34" i="4"/>
  <c r="C270" i="4"/>
  <c r="D82" i="4"/>
  <c r="D83" i="4" s="1"/>
  <c r="N87" i="4" s="1"/>
  <c r="B174" i="4"/>
  <c r="C174" i="4" s="1"/>
  <c r="B173" i="4"/>
  <c r="C173" i="4" s="1"/>
  <c r="N34" i="4"/>
  <c r="J11" i="4"/>
  <c r="E52" i="4"/>
  <c r="H42" i="4"/>
  <c r="B274" i="4"/>
  <c r="C274" i="4" s="1"/>
  <c r="B273" i="4"/>
  <c r="C273" i="4" s="1"/>
  <c r="N91" i="4" a="1"/>
  <c r="O92" i="4" l="1"/>
  <c r="P91" i="4"/>
  <c r="N91" i="4"/>
  <c r="P92" i="4"/>
  <c r="N92" i="4"/>
  <c r="O91" i="4"/>
  <c r="H43" i="4"/>
  <c r="H44" i="4" s="1"/>
  <c r="F38" i="4"/>
  <c r="D38" i="4"/>
  <c r="D39" i="4" s="1"/>
  <c r="D40" i="4" s="1"/>
  <c r="E38" i="4"/>
  <c r="E39" i="4" s="1"/>
  <c r="E40" i="4" s="1"/>
  <c r="C38" i="4"/>
  <c r="C39" i="4" s="1"/>
  <c r="C40" i="4" s="1"/>
  <c r="P34" i="4"/>
  <c r="F39" i="4"/>
  <c r="F40" i="4" s="1"/>
  <c r="D57" i="4"/>
  <c r="D56" i="4"/>
  <c r="D52" i="4"/>
  <c r="D51" i="4" s="1"/>
  <c r="K11" i="4"/>
  <c r="N38" i="4" a="1"/>
  <c r="N40" i="4" l="1"/>
  <c r="O40" i="4"/>
  <c r="P40" i="4"/>
  <c r="O39" i="4"/>
  <c r="P38" i="4"/>
  <c r="N38" i="4"/>
  <c r="P39" i="4"/>
  <c r="N39" i="4"/>
  <c r="O38" i="4"/>
  <c r="D55" i="4"/>
  <c r="E51" i="4"/>
  <c r="F51" i="4" s="1"/>
  <c r="G51" i="4" s="1"/>
</calcChain>
</file>

<file path=xl/sharedStrings.xml><?xml version="1.0" encoding="utf-8"?>
<sst xmlns="http://schemas.openxmlformats.org/spreadsheetml/2006/main" count="113" uniqueCount="86">
  <si>
    <t>Three-Factor, Two-Level, 4-Run, Half-Fraction, Res III Design of Experiments</t>
  </si>
  <si>
    <t>Title:</t>
  </si>
  <si>
    <t>Date:</t>
  </si>
  <si>
    <t>Name of Experimenter:</t>
  </si>
  <si>
    <t>Response:</t>
  </si>
  <si>
    <t>Goal:</t>
  </si>
  <si>
    <t>Predicted Output for Y:</t>
  </si>
  <si>
    <t>Factor</t>
  </si>
  <si>
    <t>Factor Name</t>
  </si>
  <si>
    <t>Low</t>
  </si>
  <si>
    <t>High</t>
  </si>
  <si>
    <t>Factor
Name</t>
  </si>
  <si>
    <t>Enter Actual Factor Setting - uncoded</t>
  </si>
  <si>
    <t>Factor setting coded</t>
  </si>
  <si>
    <t>Y-hat:</t>
  </si>
  <si>
    <t>S-hat:</t>
  </si>
  <si>
    <t>Note: These prediction equations assume 
that the Two-Way Interactions are negligible relative to the Main Effects.</t>
  </si>
  <si>
    <t>A</t>
  </si>
  <si>
    <t>B</t>
  </si>
  <si>
    <t>C</t>
  </si>
  <si>
    <t>Experimental Worksheet:</t>
  </si>
  <si>
    <t>Outer Array or Response Replicates:</t>
  </si>
  <si>
    <t>Standard
Run Order</t>
  </si>
  <si>
    <t>Actual
Run Order</t>
  </si>
  <si>
    <t>Yrep1</t>
  </si>
  <si>
    <t>Yrep2</t>
  </si>
  <si>
    <t>Yrep3</t>
  </si>
  <si>
    <t>Yrep4</t>
  </si>
  <si>
    <t>Yrep5</t>
  </si>
  <si>
    <t>Yrep6</t>
  </si>
  <si>
    <t>Yrep7</t>
  </si>
  <si>
    <t>Yrep8</t>
  </si>
  <si>
    <t>Yrep9</t>
  </si>
  <si>
    <t>Average (Y)</t>
  </si>
  <si>
    <t>StdDev (Y)</t>
  </si>
  <si>
    <t>Coded Design Matrix:</t>
  </si>
  <si>
    <t>A=BC</t>
  </si>
  <si>
    <t>B=AC</t>
  </si>
  <si>
    <t>C=AB</t>
  </si>
  <si>
    <t>Variance (Y)</t>
  </si>
  <si>
    <t>Calculation of Effects and Coefficients for Average (Y):</t>
  </si>
  <si>
    <t>Absolute Value of Coefficients for Average (Y):</t>
  </si>
  <si>
    <t>Constant</t>
  </si>
  <si>
    <t>Avg(Avg(Y)) @ +1:</t>
  </si>
  <si>
    <t>Avg(Avg(Y)) @ -1:</t>
  </si>
  <si>
    <t>Effect (Delta):</t>
  </si>
  <si>
    <t>Absolute Value of Coefficients and ME for Average (Y) sorted for Pareto:</t>
  </si>
  <si>
    <t>Coefficient (Delta/2):</t>
  </si>
  <si>
    <t>SE Coefficient:</t>
  </si>
  <si>
    <t>T-Value</t>
  </si>
  <si>
    <t>P-Value</t>
  </si>
  <si>
    <t>Estimate of Experimental Error StdDev (from replicates):</t>
  </si>
  <si>
    <t>Margin of Error for Coefficients (95% Conf. Level):</t>
  </si>
  <si>
    <t>Margin of Error for Effects (95% Conf. Level):</t>
  </si>
  <si>
    <t>ANOVA (from replicates):</t>
  </si>
  <si>
    <t>df</t>
  </si>
  <si>
    <t>SS</t>
  </si>
  <si>
    <t>MS</t>
  </si>
  <si>
    <t>F</t>
  </si>
  <si>
    <t>P</t>
  </si>
  <si>
    <t>Model</t>
  </si>
  <si>
    <t>Error</t>
  </si>
  <si>
    <t>Total</t>
  </si>
  <si>
    <t>R-Square:</t>
  </si>
  <si>
    <t>R-Square Adj.:</t>
  </si>
  <si>
    <t>S</t>
  </si>
  <si>
    <t>Calculation of Effects and Coefficients for StdDev (Y):</t>
  </si>
  <si>
    <t>StdDev (Y) @ +1:</t>
  </si>
  <si>
    <t>StdDev (Y) @ -1:</t>
  </si>
  <si>
    <t>Absolute Value of Coefficients for StdDev (Y):</t>
  </si>
  <si>
    <t>Absolute Value of Coefficients and ME for StdDev (Y) sorted for Pareto:</t>
  </si>
  <si>
    <t>SigmaXL Inc., Copyright © 2004 - 2015, Version 1.0. This template is licensed to registered users of SigmaXL.  It is a part of the SigmaXL software and may not be redistributed.</t>
  </si>
  <si>
    <t>Y</t>
  </si>
  <si>
    <t>Main Effects Plots for Avg(Avg(Y)):</t>
  </si>
  <si>
    <t xml:space="preserve">Response: </t>
  </si>
  <si>
    <t>Y Scale:</t>
  </si>
  <si>
    <t>Use:</t>
  </si>
  <si>
    <t>Main Effects Plots for StdDev (Y):</t>
  </si>
  <si>
    <t>The calculations should be out of view</t>
  </si>
  <si>
    <t>Avg</t>
  </si>
  <si>
    <t>Std Dev</t>
  </si>
  <si>
    <t>Pressure</t>
  </si>
  <si>
    <t>Temperature</t>
  </si>
  <si>
    <t>Time</t>
  </si>
  <si>
    <t>Bottle Fill in Oz.</t>
  </si>
  <si>
    <t xml:space="preserve">12 Oz.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</si>
</sst>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.\-\-\-00000000000000000000000;0000000000000000000000000000000000000000000000000000000000000000000000000000000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sz val="10"/>
      <color indexed="10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2"/>
      <name val="Arial"/>
      <family val="2"/>
    </font>
    <font>
      <b/>
      <sz val="18"/>
      <color indexed="56"/>
      <name val="Cambria"/>
      <family val="2"/>
    </font>
  </fonts>
  <fills count="21">
    <fill>
      <patternFill patternType="none"/>
    </fill>
    <fill>
      <patternFill patternType="gray125"/>
    </fill>
    <fill>
      <patternFill patternType="solid">
        <fgColor indexed="13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30"/>
        <bgColor indexed="30"/>
      </patternFill>
    </fill>
    <fill>
      <patternFill patternType="solid">
        <fgColor indexed="45"/>
        <bgColor indexed="45"/>
      </patternFill>
    </fill>
    <fill>
      <patternFill patternType="solid">
        <fgColor indexed="29"/>
        <bgColor indexed="29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46"/>
        <bgColor indexed="46"/>
      </patternFill>
    </fill>
    <fill>
      <patternFill patternType="solid">
        <fgColor indexed="36"/>
        <bgColor indexed="36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49"/>
      </patternFill>
    </fill>
    <fill>
      <patternFill patternType="lightUp">
        <fgColor indexed="9"/>
        <bgColor indexed="10"/>
      </patternFill>
    </fill>
    <fill>
      <patternFill patternType="lightUp">
        <fgColor indexed="9"/>
        <bgColor indexed="57"/>
      </patternFill>
    </fill>
    <fill>
      <patternFill patternType="solid">
        <fgColor indexed="9"/>
        <bgColor indexed="64"/>
      </patternFill>
    </fill>
  </fills>
  <borders count="4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51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1" fillId="16" borderId="0" applyNumberFormat="0" applyBorder="0" applyAlignment="0" applyProtection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38" fontId="4" fillId="20" borderId="0" applyNumberFormat="0" applyBorder="0" applyAlignment="0" applyProtection="0"/>
    <xf numFmtId="38" fontId="4" fillId="20" borderId="0" applyNumberFormat="0" applyBorder="0" applyAlignment="0" applyProtection="0"/>
    <xf numFmtId="38" fontId="4" fillId="20" borderId="0" applyNumberFormat="0" applyBorder="0" applyAlignment="0" applyProtection="0"/>
    <xf numFmtId="0" fontId="13" fillId="0" borderId="44" applyNumberFormat="0" applyAlignment="0" applyProtection="0">
      <alignment horizontal="left" vertical="center"/>
    </xf>
    <xf numFmtId="0" fontId="13" fillId="0" borderId="35">
      <alignment horizontal="left" vertical="center"/>
    </xf>
    <xf numFmtId="10" fontId="4" fillId="20" borderId="9" applyNumberFormat="0" applyBorder="0" applyAlignment="0" applyProtection="0"/>
    <xf numFmtId="10" fontId="4" fillId="20" borderId="9" applyNumberFormat="0" applyBorder="0" applyAlignment="0" applyProtection="0"/>
    <xf numFmtId="10" fontId="4" fillId="20" borderId="9" applyNumberFormat="0" applyBorder="0" applyAlignment="0" applyProtection="0"/>
    <xf numFmtId="164" fontId="2" fillId="0" borderId="0"/>
    <xf numFmtId="16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122">
    <xf numFmtId="0" fontId="0" fillId="0" borderId="0" xfId="0"/>
    <xf numFmtId="0" fontId="3" fillId="0" borderId="0" xfId="1" applyFont="1"/>
    <xf numFmtId="0" fontId="2" fillId="0" borderId="0" xfId="1"/>
    <xf numFmtId="0" fontId="2" fillId="0" borderId="0" xfId="1" applyFont="1" applyAlignment="1" applyProtection="1">
      <alignment horizontal="right"/>
      <protection locked="0"/>
    </xf>
    <xf numFmtId="0" fontId="2" fillId="0" borderId="0" xfId="1" applyProtection="1">
      <protection locked="0"/>
    </xf>
    <xf numFmtId="0" fontId="2" fillId="0" borderId="0" xfId="1" applyAlignment="1" applyProtection="1">
      <alignment horizontal="right"/>
      <protection locked="0"/>
    </xf>
    <xf numFmtId="0" fontId="2" fillId="0" borderId="0" xfId="1" applyAlignment="1">
      <alignment horizontal="right"/>
    </xf>
    <xf numFmtId="0" fontId="2" fillId="0" borderId="1" xfId="1" applyBorder="1"/>
    <xf numFmtId="0" fontId="2" fillId="0" borderId="2" xfId="1" applyBorder="1"/>
    <xf numFmtId="0" fontId="2" fillId="0" borderId="3" xfId="1" applyBorder="1"/>
    <xf numFmtId="0" fontId="4" fillId="0" borderId="4" xfId="1" applyFont="1" applyBorder="1" applyAlignment="1">
      <alignment wrapText="1"/>
    </xf>
    <xf numFmtId="0" fontId="4" fillId="0" borderId="5" xfId="1" applyFont="1" applyBorder="1" applyAlignment="1">
      <alignment wrapText="1"/>
    </xf>
    <xf numFmtId="0" fontId="2" fillId="0" borderId="6" xfId="1" applyBorder="1"/>
    <xf numFmtId="0" fontId="2" fillId="0" borderId="5" xfId="1" applyFont="1" applyFill="1" applyBorder="1" applyAlignment="1">
      <alignment wrapText="1"/>
    </xf>
    <xf numFmtId="0" fontId="4" fillId="0" borderId="8" xfId="1" applyFont="1" applyBorder="1"/>
    <xf numFmtId="49" fontId="4" fillId="2" borderId="9" xfId="1" applyNumberFormat="1" applyFont="1" applyFill="1" applyBorder="1" applyProtection="1">
      <protection locked="0"/>
    </xf>
    <xf numFmtId="0" fontId="2" fillId="2" borderId="9" xfId="1" applyFill="1" applyBorder="1" applyProtection="1">
      <protection locked="0"/>
    </xf>
    <xf numFmtId="0" fontId="2" fillId="2" borderId="10" xfId="1" applyFill="1" applyBorder="1" applyProtection="1">
      <protection locked="0"/>
    </xf>
    <xf numFmtId="49" fontId="2" fillId="0" borderId="11" xfId="1" applyNumberFormat="1" applyFont="1" applyBorder="1" applyProtection="1">
      <protection locked="0"/>
    </xf>
    <xf numFmtId="0" fontId="2" fillId="2" borderId="11" xfId="1" applyFill="1" applyBorder="1" applyProtection="1">
      <protection locked="0"/>
    </xf>
    <xf numFmtId="0" fontId="2" fillId="0" borderId="12" xfId="1" applyBorder="1"/>
    <xf numFmtId="0" fontId="2" fillId="0" borderId="13" xfId="1" applyBorder="1"/>
    <xf numFmtId="0" fontId="2" fillId="0" borderId="14" xfId="1" applyBorder="1"/>
    <xf numFmtId="0" fontId="2" fillId="0" borderId="0" xfId="1" applyFont="1"/>
    <xf numFmtId="49" fontId="2" fillId="0" borderId="15" xfId="1" applyNumberFormat="1" applyFont="1" applyBorder="1" applyProtection="1">
      <protection locked="0"/>
    </xf>
    <xf numFmtId="0" fontId="2" fillId="2" borderId="15" xfId="1" applyFill="1" applyBorder="1" applyProtection="1">
      <protection locked="0"/>
    </xf>
    <xf numFmtId="0" fontId="2" fillId="0" borderId="16" xfId="1" applyBorder="1"/>
    <xf numFmtId="0" fontId="4" fillId="0" borderId="17" xfId="1" applyFont="1" applyBorder="1"/>
    <xf numFmtId="49" fontId="4" fillId="2" borderId="18" xfId="1" applyNumberFormat="1" applyFont="1" applyFill="1" applyBorder="1" applyProtection="1">
      <protection locked="0"/>
    </xf>
    <xf numFmtId="0" fontId="2" fillId="2" borderId="18" xfId="1" applyFill="1" applyBorder="1" applyProtection="1">
      <protection locked="0"/>
    </xf>
    <xf numFmtId="0" fontId="2" fillId="2" borderId="19" xfId="1" applyFill="1" applyBorder="1" applyProtection="1">
      <protection locked="0"/>
    </xf>
    <xf numFmtId="49" fontId="2" fillId="0" borderId="20" xfId="1" applyNumberFormat="1" applyFont="1" applyBorder="1" applyProtection="1">
      <protection locked="0"/>
    </xf>
    <xf numFmtId="0" fontId="2" fillId="2" borderId="20" xfId="1" applyFill="1" applyBorder="1" applyProtection="1">
      <protection locked="0"/>
    </xf>
    <xf numFmtId="0" fontId="2" fillId="0" borderId="21" xfId="1" applyBorder="1"/>
    <xf numFmtId="0" fontId="2" fillId="0" borderId="0" xfId="1" applyBorder="1"/>
    <xf numFmtId="0" fontId="2" fillId="0" borderId="0" xfId="1" applyFill="1" applyBorder="1"/>
    <xf numFmtId="0" fontId="3" fillId="0" borderId="0" xfId="1" applyFont="1" applyFill="1" applyBorder="1"/>
    <xf numFmtId="49" fontId="4" fillId="0" borderId="1" xfId="1" applyNumberFormat="1" applyFont="1" applyBorder="1" applyAlignment="1">
      <alignment wrapText="1"/>
    </xf>
    <xf numFmtId="49" fontId="4" fillId="0" borderId="22" xfId="1" applyNumberFormat="1" applyFont="1" applyBorder="1" applyAlignment="1">
      <alignment wrapText="1"/>
    </xf>
    <xf numFmtId="49" fontId="4" fillId="0" borderId="1" xfId="1" applyNumberFormat="1" applyFont="1" applyBorder="1"/>
    <xf numFmtId="49" fontId="4" fillId="0" borderId="2" xfId="1" applyNumberFormat="1" applyFont="1" applyBorder="1"/>
    <xf numFmtId="49" fontId="4" fillId="0" borderId="3" xfId="1" applyNumberFormat="1" applyFont="1" applyBorder="1"/>
    <xf numFmtId="49" fontId="4" fillId="0" borderId="23" xfId="1" applyNumberFormat="1" applyFont="1" applyBorder="1"/>
    <xf numFmtId="49" fontId="4" fillId="0" borderId="24" xfId="1" applyNumberFormat="1" applyFont="1" applyBorder="1"/>
    <xf numFmtId="49" fontId="4" fillId="0" borderId="25" xfId="1" applyNumberFormat="1" applyFont="1" applyBorder="1"/>
    <xf numFmtId="49" fontId="4" fillId="0" borderId="1" xfId="1" applyNumberFormat="1" applyFont="1" applyFill="1" applyBorder="1"/>
    <xf numFmtId="49" fontId="4" fillId="0" borderId="3" xfId="1" applyNumberFormat="1" applyFont="1" applyFill="1" applyBorder="1"/>
    <xf numFmtId="49" fontId="4" fillId="0" borderId="0" xfId="1" applyNumberFormat="1" applyFont="1" applyFill="1" applyBorder="1"/>
    <xf numFmtId="49" fontId="2" fillId="0" borderId="0" xfId="1" applyNumberFormat="1"/>
    <xf numFmtId="0" fontId="2" fillId="0" borderId="8" xfId="1" applyBorder="1"/>
    <xf numFmtId="0" fontId="2" fillId="2" borderId="26" xfId="1" applyFill="1" applyBorder="1" applyProtection="1">
      <protection locked="0"/>
    </xf>
    <xf numFmtId="0" fontId="2" fillId="0" borderId="9" xfId="1" applyBorder="1"/>
    <xf numFmtId="0" fontId="2" fillId="0" borderId="10" xfId="1" applyBorder="1"/>
    <xf numFmtId="0" fontId="2" fillId="2" borderId="27" xfId="1" applyFill="1" applyBorder="1" applyProtection="1">
      <protection locked="0"/>
    </xf>
    <xf numFmtId="0" fontId="2" fillId="2" borderId="2" xfId="1" applyFill="1" applyBorder="1" applyProtection="1">
      <protection locked="0"/>
    </xf>
    <xf numFmtId="0" fontId="2" fillId="2" borderId="3" xfId="1" applyFill="1" applyBorder="1" applyProtection="1">
      <protection locked="0"/>
    </xf>
    <xf numFmtId="0" fontId="2" fillId="0" borderId="28" xfId="1" applyBorder="1"/>
    <xf numFmtId="0" fontId="2" fillId="2" borderId="28" xfId="1" applyFill="1" applyBorder="1" applyProtection="1">
      <protection locked="0"/>
    </xf>
    <xf numFmtId="0" fontId="2" fillId="0" borderId="17" xfId="1" applyBorder="1"/>
    <xf numFmtId="0" fontId="2" fillId="2" borderId="29" xfId="1" applyFill="1" applyBorder="1" applyProtection="1">
      <protection locked="0"/>
    </xf>
    <xf numFmtId="0" fontId="2" fillId="0" borderId="18" xfId="1" applyBorder="1"/>
    <xf numFmtId="0" fontId="2" fillId="0" borderId="19" xfId="1" applyBorder="1"/>
    <xf numFmtId="0" fontId="2" fillId="2" borderId="30" xfId="1" applyFill="1" applyBorder="1" applyProtection="1">
      <protection locked="0"/>
    </xf>
    <xf numFmtId="0" fontId="2" fillId="0" borderId="30" xfId="1" applyBorder="1"/>
    <xf numFmtId="0" fontId="5" fillId="0" borderId="0" xfId="1" applyFont="1"/>
    <xf numFmtId="0" fontId="4" fillId="0" borderId="1" xfId="1" applyFont="1" applyBorder="1" applyAlignment="1">
      <alignment wrapText="1"/>
    </xf>
    <xf numFmtId="0" fontId="4" fillId="0" borderId="22" xfId="1" applyFont="1" applyBorder="1" applyAlignment="1">
      <alignment wrapText="1"/>
    </xf>
    <xf numFmtId="0" fontId="4" fillId="0" borderId="1" xfId="1" applyFont="1" applyBorder="1"/>
    <xf numFmtId="0" fontId="4" fillId="0" borderId="2" xfId="1" applyFont="1" applyBorder="1"/>
    <xf numFmtId="0" fontId="4" fillId="0" borderId="3" xfId="1" applyFont="1" applyFill="1" applyBorder="1"/>
    <xf numFmtId="49" fontId="4" fillId="0" borderId="27" xfId="1" applyNumberFormat="1" applyFont="1" applyFill="1" applyBorder="1" applyAlignment="1">
      <alignment horizontal="center" wrapText="1"/>
    </xf>
    <xf numFmtId="49" fontId="4" fillId="0" borderId="2" xfId="1" applyNumberFormat="1" applyFont="1" applyFill="1" applyBorder="1" applyAlignment="1">
      <alignment horizontal="center" wrapText="1"/>
    </xf>
    <xf numFmtId="49" fontId="4" fillId="0" borderId="3" xfId="1" applyNumberFormat="1" applyFont="1" applyFill="1" applyBorder="1" applyAlignment="1">
      <alignment horizontal="center" wrapText="1"/>
    </xf>
    <xf numFmtId="0" fontId="2" fillId="0" borderId="26" xfId="1" applyFill="1" applyBorder="1"/>
    <xf numFmtId="0" fontId="2" fillId="0" borderId="29" xfId="1" applyFill="1" applyBorder="1"/>
    <xf numFmtId="0" fontId="4" fillId="0" borderId="3" xfId="1" applyFont="1" applyBorder="1"/>
    <xf numFmtId="0" fontId="4" fillId="0" borderId="0" xfId="1" applyFont="1" applyBorder="1"/>
    <xf numFmtId="0" fontId="2" fillId="0" borderId="31" xfId="1" applyFont="1" applyBorder="1"/>
    <xf numFmtId="0" fontId="4" fillId="0" borderId="18" xfId="1" applyFont="1" applyBorder="1"/>
    <xf numFmtId="0" fontId="4" fillId="0" borderId="19" xfId="1" applyFont="1" applyBorder="1"/>
    <xf numFmtId="0" fontId="2" fillId="0" borderId="15" xfId="1" applyBorder="1"/>
    <xf numFmtId="0" fontId="3" fillId="0" borderId="15" xfId="1" applyFont="1" applyBorder="1"/>
    <xf numFmtId="0" fontId="2" fillId="0" borderId="32" xfId="1" applyFill="1" applyBorder="1"/>
    <xf numFmtId="0" fontId="4" fillId="0" borderId="9" xfId="1" applyFont="1" applyBorder="1"/>
    <xf numFmtId="0" fontId="4" fillId="0" borderId="10" xfId="1" applyFont="1" applyBorder="1"/>
    <xf numFmtId="0" fontId="2" fillId="0" borderId="15" xfId="1" applyFont="1" applyFill="1" applyBorder="1"/>
    <xf numFmtId="0" fontId="3" fillId="0" borderId="20" xfId="1" applyFont="1" applyFill="1" applyBorder="1"/>
    <xf numFmtId="0" fontId="2" fillId="0" borderId="33" xfId="1" applyBorder="1"/>
    <xf numFmtId="0" fontId="2" fillId="0" borderId="34" xfId="1" applyBorder="1"/>
    <xf numFmtId="0" fontId="2" fillId="0" borderId="15" xfId="1" applyFont="1" applyBorder="1"/>
    <xf numFmtId="0" fontId="2" fillId="0" borderId="35" xfId="1" applyBorder="1"/>
    <xf numFmtId="0" fontId="2" fillId="0" borderId="20" xfId="1" applyFont="1" applyBorder="1"/>
    <xf numFmtId="0" fontId="2" fillId="0" borderId="36" xfId="1" applyBorder="1"/>
    <xf numFmtId="0" fontId="3" fillId="0" borderId="0" xfId="1" applyFont="1" applyBorder="1"/>
    <xf numFmtId="0" fontId="2" fillId="0" borderId="37" xfId="1" applyBorder="1"/>
    <xf numFmtId="0" fontId="2" fillId="0" borderId="38" xfId="1" applyBorder="1"/>
    <xf numFmtId="0" fontId="2" fillId="0" borderId="39" xfId="1" applyBorder="1"/>
    <xf numFmtId="0" fontId="2" fillId="0" borderId="40" xfId="1" applyBorder="1"/>
    <xf numFmtId="0" fontId="2" fillId="0" borderId="41" xfId="1" applyBorder="1"/>
    <xf numFmtId="0" fontId="2" fillId="0" borderId="42" xfId="1" applyBorder="1"/>
    <xf numFmtId="0" fontId="3" fillId="0" borderId="31" xfId="1" applyFont="1" applyBorder="1"/>
    <xf numFmtId="10" fontId="2" fillId="0" borderId="34" xfId="1" applyNumberFormat="1" applyBorder="1"/>
    <xf numFmtId="0" fontId="3" fillId="0" borderId="32" xfId="1" applyFont="1" applyBorder="1"/>
    <xf numFmtId="0" fontId="2" fillId="0" borderId="43" xfId="1" applyBorder="1"/>
    <xf numFmtId="10" fontId="2" fillId="0" borderId="16" xfId="1" applyNumberFormat="1" applyBorder="1"/>
    <xf numFmtId="0" fontId="2" fillId="0" borderId="21" xfId="1" applyNumberFormat="1" applyBorder="1"/>
    <xf numFmtId="10" fontId="2" fillId="0" borderId="0" xfId="1" applyNumberFormat="1"/>
    <xf numFmtId="0" fontId="2" fillId="0" borderId="34" xfId="1" applyFont="1" applyBorder="1"/>
    <xf numFmtId="0" fontId="2" fillId="0" borderId="16" xfId="1" applyFont="1" applyBorder="1"/>
    <xf numFmtId="0" fontId="3" fillId="0" borderId="16" xfId="1" applyFont="1" applyBorder="1"/>
    <xf numFmtId="0" fontId="3" fillId="0" borderId="21" xfId="1" applyFont="1" applyBorder="1"/>
    <xf numFmtId="0" fontId="6" fillId="0" borderId="0" xfId="2" applyFont="1" applyProtection="1"/>
    <xf numFmtId="0" fontId="7" fillId="0" borderId="0" xfId="1" applyFont="1"/>
    <xf numFmtId="0" fontId="8" fillId="0" borderId="0" xfId="1" applyFont="1"/>
    <xf numFmtId="49" fontId="8" fillId="0" borderId="0" xfId="1" applyNumberFormat="1" applyFont="1"/>
    <xf numFmtId="0" fontId="9" fillId="0" borderId="0" xfId="1" applyFont="1"/>
    <xf numFmtId="0" fontId="9" fillId="0" borderId="0" xfId="3" applyFont="1"/>
    <xf numFmtId="0" fontId="8" fillId="0" borderId="0" xfId="4" applyFont="1"/>
    <xf numFmtId="10" fontId="8" fillId="0" borderId="0" xfId="4" applyNumberFormat="1" applyFont="1"/>
    <xf numFmtId="2" fontId="8" fillId="0" borderId="0" xfId="4" applyNumberFormat="1" applyFont="1"/>
    <xf numFmtId="0" fontId="2" fillId="0" borderId="7" xfId="1" applyFont="1" applyBorder="1" applyAlignment="1">
      <alignment horizontal="left" wrapText="1"/>
    </xf>
    <xf numFmtId="0" fontId="2" fillId="0" borderId="0" xfId="1" applyFont="1" applyAlignment="1">
      <alignment horizontal="left"/>
    </xf>
  </cellXfs>
  <cellStyles count="51">
    <cellStyle name="Accent1 - 20%" xfId="5"/>
    <cellStyle name="Accent1 - 40%" xfId="6"/>
    <cellStyle name="Accent1 - 60%" xfId="7"/>
    <cellStyle name="Accent2 - 20%" xfId="8"/>
    <cellStyle name="Accent2 - 40%" xfId="9"/>
    <cellStyle name="Accent2 - 60%" xfId="10"/>
    <cellStyle name="Accent3 - 20%" xfId="11"/>
    <cellStyle name="Accent3 - 40%" xfId="12"/>
    <cellStyle name="Accent3 - 60%" xfId="13"/>
    <cellStyle name="Accent4 - 20%" xfId="14"/>
    <cellStyle name="Accent4 - 40%" xfId="15"/>
    <cellStyle name="Accent4 - 60%" xfId="16"/>
    <cellStyle name="Accent5 - 20%" xfId="17"/>
    <cellStyle name="Accent5 - 40%" xfId="18"/>
    <cellStyle name="Accent5 - 60%" xfId="19"/>
    <cellStyle name="Accent6 - 20%" xfId="20"/>
    <cellStyle name="Accent6 - 40%" xfId="21"/>
    <cellStyle name="Accent6 - 60%" xfId="22"/>
    <cellStyle name="active" xfId="23"/>
    <cellStyle name="active 2" xfId="24"/>
    <cellStyle name="active 2 2" xfId="25"/>
    <cellStyle name="Emphasis 1" xfId="26"/>
    <cellStyle name="Emphasis 2" xfId="27"/>
    <cellStyle name="Emphasis 3" xfId="28"/>
    <cellStyle name="Grey" xfId="29"/>
    <cellStyle name="Grey 2" xfId="30"/>
    <cellStyle name="Grey 2 2" xfId="31"/>
    <cellStyle name="Header1" xfId="32"/>
    <cellStyle name="Header2" xfId="33"/>
    <cellStyle name="Input [yellow]" xfId="34"/>
    <cellStyle name="Input [yellow] 2" xfId="35"/>
    <cellStyle name="Input [yellow] 2 2" xfId="36"/>
    <cellStyle name="Normal" xfId="0" builtinId="0"/>
    <cellStyle name="Normal - Style1" xfId="37"/>
    <cellStyle name="Normal - Style1 2" xfId="38"/>
    <cellStyle name="Normal 2" xfId="39"/>
    <cellStyle name="Normal 2 2" xfId="40"/>
    <cellStyle name="Normal 2 3" xfId="41"/>
    <cellStyle name="Normal 2_1_Proportion_CI1" xfId="42"/>
    <cellStyle name="Normal 2_Book1_Office_12" xfId="3"/>
    <cellStyle name="Normal 3" xfId="43"/>
    <cellStyle name="Normal 4" xfId="44"/>
    <cellStyle name="Normal 5" xfId="45"/>
    <cellStyle name="Normal 6" xfId="46"/>
    <cellStyle name="Normal_DOE Test 2" xfId="4"/>
    <cellStyle name="Normal_SigmaXL" xfId="2"/>
    <cellStyle name="Normal_Three-Factor Two" xfId="1"/>
    <cellStyle name="Percent [2]" xfId="47"/>
    <cellStyle name="Percent [2] 2" xfId="48"/>
    <cellStyle name="Percent 2" xfId="49"/>
    <cellStyle name="Sheet Title" xfId="50"/>
  </cellStyles>
  <dxfs count="7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CA"/>
              <a:t>Pareto of Coefficients for Average (Y)</a:t>
            </a:r>
          </a:p>
        </c:rich>
      </c:tx>
      <c:layout>
        <c:manualLayout>
          <c:xMode val="edge"/>
          <c:yMode val="edge"/>
          <c:x val="0.287128712871287"/>
          <c:y val="3.7288135593220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792196001118"/>
          <c:y val="0.23728852835097999"/>
          <c:w val="0.85346617174560102"/>
          <c:h val="0.6271196820704489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'Three-Factor 4-Run DOE'!$N$38:$P$38</c:f>
              <c:strCache>
                <c:ptCount val="3"/>
                <c:pt idx="0">
                  <c:v>A=BC</c:v>
                </c:pt>
                <c:pt idx="1">
                  <c:v>C=AB</c:v>
                </c:pt>
                <c:pt idx="2">
                  <c:v>B=AC</c:v>
                </c:pt>
              </c:strCache>
            </c:strRef>
          </c:cat>
          <c:val>
            <c:numRef>
              <c:f>'Three-Factor 4-Run DOE'!$N$39:$P$39</c:f>
              <c:numCache>
                <c:formatCode>General</c:formatCode>
                <c:ptCount val="3"/>
                <c:pt idx="0">
                  <c:v>0.78983333333333228</c:v>
                </c:pt>
                <c:pt idx="1">
                  <c:v>0.12733333333333174</c:v>
                </c:pt>
                <c:pt idx="2">
                  <c:v>6.7166666666667041E-2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799872"/>
        <c:axId val="62801408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'Three-Factor 4-Run DOE'!$N$40:$P$40</c:f>
              <c:numCache>
                <c:formatCode>General</c:formatCode>
                <c:ptCount val="3"/>
                <c:pt idx="0">
                  <c:v>8.9769765710376093E-2</c:v>
                </c:pt>
                <c:pt idx="1">
                  <c:v>8.9769765710376093E-2</c:v>
                </c:pt>
                <c:pt idx="2">
                  <c:v>8.9769765710376093E-2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03328"/>
        <c:axId val="62809216"/>
      </c:lineChart>
      <c:catAx>
        <c:axId val="62799872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801408"/>
        <c:crosses val="autoZero"/>
        <c:auto val="0"/>
        <c:lblAlgn val="ctr"/>
        <c:lblOffset val="100"/>
        <c:tickLblSkip val="1"/>
        <c:tickMarkSkip val="1"/>
        <c:noMultiLvlLbl val="1"/>
      </c:catAx>
      <c:valAx>
        <c:axId val="628014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CA"/>
                  <a:t>Abs(Coefficient)</a:t>
                </a:r>
              </a:p>
            </c:rich>
          </c:tx>
          <c:layout>
            <c:manualLayout>
              <c:xMode val="edge"/>
              <c:yMode val="edge"/>
              <c:x val="1.5764039396065601E-2"/>
              <c:y val="0.367965478891410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799872"/>
        <c:crosses val="autoZero"/>
        <c:crossBetween val="between"/>
      </c:valAx>
      <c:catAx>
        <c:axId val="62803328"/>
        <c:scaling>
          <c:orientation val="minMax"/>
        </c:scaling>
        <c:delete val="1"/>
        <c:axPos val="b"/>
        <c:majorTickMark val="out"/>
        <c:minorTickMark val="none"/>
        <c:tickLblPos val="nextTo"/>
        <c:crossAx val="62809216"/>
        <c:crosses val="autoZero"/>
        <c:auto val="0"/>
        <c:lblAlgn val="ctr"/>
        <c:lblOffset val="100"/>
        <c:noMultiLvlLbl val="1"/>
      </c:catAx>
      <c:valAx>
        <c:axId val="6280921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6280332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 orientation="portrait" horizontalDpi="-4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CA"/>
              <a:t>Pareto of Coefficients for StdDev (Y)</a:t>
            </a:r>
          </a:p>
        </c:rich>
      </c:tx>
      <c:layout>
        <c:manualLayout>
          <c:xMode val="edge"/>
          <c:yMode val="edge"/>
          <c:x val="0.292246520874752"/>
          <c:y val="3.7542662116041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36580516899"/>
          <c:y val="0.23890784982935201"/>
          <c:w val="0.85288270377733499"/>
          <c:h val="0.62457337883959096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'Three-Factor 4-Run DOE'!$N$91:$P$91</c:f>
              <c:strCache>
                <c:ptCount val="3"/>
                <c:pt idx="0">
                  <c:v>C=AB</c:v>
                </c:pt>
                <c:pt idx="1">
                  <c:v>A=BC</c:v>
                </c:pt>
                <c:pt idx="2">
                  <c:v>B=AC</c:v>
                </c:pt>
              </c:strCache>
            </c:strRef>
          </c:cat>
          <c:val>
            <c:numRef>
              <c:f>'Three-Factor 4-Run DOE'!$N$92:$P$92</c:f>
              <c:numCache>
                <c:formatCode>General</c:formatCode>
                <c:ptCount val="3"/>
                <c:pt idx="0">
                  <c:v>4.2449326933231141E-2</c:v>
                </c:pt>
                <c:pt idx="1">
                  <c:v>3.6382200147737215E-2</c:v>
                </c:pt>
                <c:pt idx="2">
                  <c:v>1.4736514012129082E-2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25216"/>
        <c:axId val="62826752"/>
      </c:barChart>
      <c:catAx>
        <c:axId val="62825216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826752"/>
        <c:crosses val="autoZero"/>
        <c:auto val="0"/>
        <c:lblAlgn val="ctr"/>
        <c:lblOffset val="100"/>
        <c:tickLblSkip val="1"/>
        <c:tickMarkSkip val="1"/>
        <c:noMultiLvlLbl val="1"/>
      </c:catAx>
      <c:valAx>
        <c:axId val="628267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CA"/>
                  <a:t>Abs(Coefficients)</a:t>
                </a:r>
              </a:p>
            </c:rich>
          </c:tx>
          <c:layout>
            <c:manualLayout>
              <c:xMode val="edge"/>
              <c:yMode val="edge"/>
              <c:x val="2.1163308860746299E-2"/>
              <c:y val="0.337110710990478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82521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 orientation="portrait" horizontalDpi="-4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CA"/>
              <a:t>Pareto of Coefficients for Average (Y)</a:t>
            </a:r>
          </a:p>
        </c:rich>
      </c:tx>
      <c:layout>
        <c:manualLayout>
          <c:xMode val="edge"/>
          <c:yMode val="edge"/>
          <c:x val="0.287128712871287"/>
          <c:y val="3.7288135593220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792196001118"/>
          <c:y val="0.23728852835097999"/>
          <c:w val="0.85346617174560102"/>
          <c:h val="0.6271196820704489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'Three-Factor 4-Run DOE'!$N$38:$P$38</c:f>
              <c:strCache>
                <c:ptCount val="3"/>
                <c:pt idx="0">
                  <c:v>A=BC</c:v>
                </c:pt>
                <c:pt idx="1">
                  <c:v>C=AB</c:v>
                </c:pt>
                <c:pt idx="2">
                  <c:v>B=AC</c:v>
                </c:pt>
              </c:strCache>
            </c:strRef>
          </c:cat>
          <c:val>
            <c:numRef>
              <c:f>'Three-Factor 4-Run DOE'!$N$39:$P$39</c:f>
              <c:numCache>
                <c:formatCode>General</c:formatCode>
                <c:ptCount val="3"/>
                <c:pt idx="0">
                  <c:v>0.78983333333333228</c:v>
                </c:pt>
                <c:pt idx="1">
                  <c:v>0.12733333333333174</c:v>
                </c:pt>
                <c:pt idx="2">
                  <c:v>6.7166666666667041E-2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926656"/>
        <c:axId val="63928192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'Three-Factor 4-Run DOE'!$N$40:$P$40</c:f>
              <c:numCache>
                <c:formatCode>General</c:formatCode>
                <c:ptCount val="3"/>
                <c:pt idx="0">
                  <c:v>8.9769765710376093E-2</c:v>
                </c:pt>
                <c:pt idx="1">
                  <c:v>8.9769765710376093E-2</c:v>
                </c:pt>
                <c:pt idx="2">
                  <c:v>8.9769765710376093E-2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38560"/>
        <c:axId val="63940096"/>
      </c:lineChart>
      <c:catAx>
        <c:axId val="63926656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928192"/>
        <c:crosses val="autoZero"/>
        <c:auto val="0"/>
        <c:lblAlgn val="ctr"/>
        <c:lblOffset val="100"/>
        <c:tickLblSkip val="1"/>
        <c:tickMarkSkip val="1"/>
        <c:noMultiLvlLbl val="1"/>
      </c:catAx>
      <c:valAx>
        <c:axId val="639281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CA"/>
                  <a:t>Abs(Coefficient)</a:t>
                </a:r>
              </a:p>
            </c:rich>
          </c:tx>
          <c:layout>
            <c:manualLayout>
              <c:xMode val="edge"/>
              <c:yMode val="edge"/>
              <c:x val="1.5764039396065601E-2"/>
              <c:y val="0.367965478891410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926656"/>
        <c:crosses val="autoZero"/>
        <c:crossBetween val="between"/>
      </c:valAx>
      <c:catAx>
        <c:axId val="63938560"/>
        <c:scaling>
          <c:orientation val="minMax"/>
        </c:scaling>
        <c:delete val="1"/>
        <c:axPos val="b"/>
        <c:majorTickMark val="out"/>
        <c:minorTickMark val="none"/>
        <c:tickLblPos val="nextTo"/>
        <c:crossAx val="63940096"/>
        <c:crosses val="autoZero"/>
        <c:auto val="0"/>
        <c:lblAlgn val="ctr"/>
        <c:lblOffset val="100"/>
        <c:noMultiLvlLbl val="1"/>
      </c:catAx>
      <c:valAx>
        <c:axId val="6394009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6393856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 orientation="portrait" horizontalDpi="-4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CA"/>
              <a:t>Pareto of Coefficients for StdDev (Y)</a:t>
            </a:r>
          </a:p>
        </c:rich>
      </c:tx>
      <c:layout>
        <c:manualLayout>
          <c:xMode val="edge"/>
          <c:yMode val="edge"/>
          <c:x val="0.292246520874752"/>
          <c:y val="3.7542662116041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36580516899"/>
          <c:y val="0.23890784982935201"/>
          <c:w val="0.85288270377733499"/>
          <c:h val="0.62457337883959096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'Three-Factor 4-Run DOE'!$N$91:$P$91</c:f>
              <c:strCache>
                <c:ptCount val="3"/>
                <c:pt idx="0">
                  <c:v>C=AB</c:v>
                </c:pt>
                <c:pt idx="1">
                  <c:v>A=BC</c:v>
                </c:pt>
                <c:pt idx="2">
                  <c:v>B=AC</c:v>
                </c:pt>
              </c:strCache>
            </c:strRef>
          </c:cat>
          <c:val>
            <c:numRef>
              <c:f>'Three-Factor 4-Run DOE'!$N$92:$P$92</c:f>
              <c:numCache>
                <c:formatCode>General</c:formatCode>
                <c:ptCount val="3"/>
                <c:pt idx="0">
                  <c:v>4.2449326933231141E-2</c:v>
                </c:pt>
                <c:pt idx="1">
                  <c:v>3.6382200147737215E-2</c:v>
                </c:pt>
                <c:pt idx="2">
                  <c:v>1.4736514012129082E-2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956096"/>
        <c:axId val="63957632"/>
      </c:barChart>
      <c:catAx>
        <c:axId val="63956096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957632"/>
        <c:crosses val="autoZero"/>
        <c:auto val="0"/>
        <c:lblAlgn val="ctr"/>
        <c:lblOffset val="100"/>
        <c:tickLblSkip val="1"/>
        <c:tickMarkSkip val="1"/>
        <c:noMultiLvlLbl val="1"/>
      </c:catAx>
      <c:valAx>
        <c:axId val="6395763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CA"/>
                  <a:t>Abs(Coefficients)</a:t>
                </a:r>
              </a:p>
            </c:rich>
          </c:tx>
          <c:layout>
            <c:manualLayout>
              <c:xMode val="edge"/>
              <c:yMode val="edge"/>
              <c:x val="2.1163308860746299E-2"/>
              <c:y val="0.337110710990478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95609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 orientation="portrait" horizontalDpi="-4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57</xdr:row>
      <xdr:rowOff>152400</xdr:rowOff>
    </xdr:from>
    <xdr:to>
      <xdr:col>8</xdr:col>
      <xdr:colOff>247650</xdr:colOff>
      <xdr:row>75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84</xdr:row>
      <xdr:rowOff>0</xdr:rowOff>
    </xdr:from>
    <xdr:to>
      <xdr:col>8</xdr:col>
      <xdr:colOff>219075</xdr:colOff>
      <xdr:row>101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57</xdr:row>
      <xdr:rowOff>152400</xdr:rowOff>
    </xdr:from>
    <xdr:to>
      <xdr:col>8</xdr:col>
      <xdr:colOff>247650</xdr:colOff>
      <xdr:row>75</xdr:row>
      <xdr:rowOff>47625</xdr:rowOff>
    </xdr:to>
    <xdr:graphicFrame macro="">
      <xdr:nvGraphicFramePr>
        <xdr:cNvPr id="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84</xdr:row>
      <xdr:rowOff>0</xdr:rowOff>
    </xdr:from>
    <xdr:to>
      <xdr:col>8</xdr:col>
      <xdr:colOff>219075</xdr:colOff>
      <xdr:row>101</xdr:row>
      <xdr:rowOff>0</xdr:rowOff>
    </xdr:to>
    <xdr:graphicFrame macro="">
      <xdr:nvGraphicFramePr>
        <xdr:cNvPr id="5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Files%20(x86)/SigmaXL/V6/Templates/SigmaXL_Templates/Individuals%20Control%20Cha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Files/SigmaXL/V7/SigmaXL.xla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igmaXL_Versions/Version%205/5.3.2_July_11/SigmaXL.xla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Files/SigmaXL/SigmaXL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viduals Control Chart"/>
      <sheetName val="Rough data"/>
    </sheetNames>
    <sheetDataSet>
      <sheetData sheetId="0"/>
      <sheetData sheetId="1">
        <row r="1">
          <cell r="M1">
            <v>24</v>
          </cell>
        </row>
        <row r="2">
          <cell r="M2">
            <v>36.4</v>
          </cell>
        </row>
        <row r="3">
          <cell r="A3">
            <v>5</v>
          </cell>
          <cell r="M3">
            <v>32.799999999999997</v>
          </cell>
        </row>
        <row r="4">
          <cell r="A4">
            <v>1</v>
          </cell>
          <cell r="M4">
            <v>47.6</v>
          </cell>
        </row>
        <row r="5">
          <cell r="A5">
            <v>2</v>
          </cell>
          <cell r="M5">
            <v>30.6</v>
          </cell>
        </row>
        <row r="6">
          <cell r="M6">
            <v>52.2</v>
          </cell>
        </row>
        <row r="7">
          <cell r="M7">
            <v>35.799999999999997</v>
          </cell>
        </row>
        <row r="8">
          <cell r="M8">
            <v>36.5</v>
          </cell>
        </row>
        <row r="9">
          <cell r="M9">
            <v>39.9</v>
          </cell>
        </row>
        <row r="10">
          <cell r="M10">
            <v>28</v>
          </cell>
        </row>
        <row r="11">
          <cell r="M11">
            <v>25.9</v>
          </cell>
        </row>
        <row r="12">
          <cell r="M12">
            <v>23.9</v>
          </cell>
        </row>
        <row r="13">
          <cell r="M13">
            <v>37.9</v>
          </cell>
        </row>
        <row r="14">
          <cell r="M14">
            <v>17.7</v>
          </cell>
        </row>
        <row r="15">
          <cell r="M15">
            <v>38.799999999999997</v>
          </cell>
        </row>
        <row r="16">
          <cell r="M16">
            <v>32.9</v>
          </cell>
        </row>
        <row r="17">
          <cell r="M17">
            <v>32.4</v>
          </cell>
        </row>
        <row r="18">
          <cell r="M18">
            <v>32.4</v>
          </cell>
        </row>
        <row r="19">
          <cell r="M19">
            <v>36.9</v>
          </cell>
        </row>
        <row r="20">
          <cell r="M20">
            <v>54.7</v>
          </cell>
        </row>
        <row r="21">
          <cell r="M21">
            <v>23.4</v>
          </cell>
        </row>
        <row r="22">
          <cell r="M22">
            <v>30.9</v>
          </cell>
        </row>
        <row r="23">
          <cell r="M23">
            <v>17.899999999999999</v>
          </cell>
        </row>
        <row r="24">
          <cell r="M24">
            <v>27.6</v>
          </cell>
        </row>
        <row r="25">
          <cell r="M25">
            <v>7.1</v>
          </cell>
        </row>
        <row r="26">
          <cell r="M26">
            <v>37.6</v>
          </cell>
        </row>
        <row r="27">
          <cell r="M27">
            <v>61.9</v>
          </cell>
        </row>
        <row r="28">
          <cell r="M28">
            <v>39.200000000000003</v>
          </cell>
        </row>
        <row r="29">
          <cell r="M29">
            <v>35.200000000000003</v>
          </cell>
        </row>
        <row r="30">
          <cell r="M30">
            <v>28.2</v>
          </cell>
        </row>
        <row r="31">
          <cell r="M31">
            <v>28</v>
          </cell>
        </row>
        <row r="32">
          <cell r="M32">
            <v>33.9</v>
          </cell>
        </row>
        <row r="33">
          <cell r="M33">
            <v>31.6</v>
          </cell>
        </row>
        <row r="34">
          <cell r="M34">
            <v>36.6</v>
          </cell>
        </row>
        <row r="35">
          <cell r="M35">
            <v>40.1</v>
          </cell>
        </row>
        <row r="36">
          <cell r="M36">
            <v>22.1</v>
          </cell>
        </row>
        <row r="37">
          <cell r="M37">
            <v>27.8</v>
          </cell>
        </row>
        <row r="38">
          <cell r="M38">
            <v>21.9</v>
          </cell>
        </row>
        <row r="39">
          <cell r="M39">
            <v>53.5</v>
          </cell>
        </row>
        <row r="40">
          <cell r="M40">
            <v>26.1</v>
          </cell>
        </row>
        <row r="41">
          <cell r="M41">
            <v>36.6</v>
          </cell>
        </row>
        <row r="42">
          <cell r="M42">
            <v>40.1</v>
          </cell>
        </row>
        <row r="43">
          <cell r="M43">
            <v>32.5</v>
          </cell>
        </row>
        <row r="44">
          <cell r="M44">
            <v>34.700000000000003</v>
          </cell>
        </row>
        <row r="45">
          <cell r="M45">
            <v>42.1</v>
          </cell>
        </row>
        <row r="46">
          <cell r="M46">
            <v>36.200000000000003</v>
          </cell>
        </row>
        <row r="47">
          <cell r="M47">
            <v>9</v>
          </cell>
        </row>
        <row r="48">
          <cell r="M48">
            <v>20</v>
          </cell>
        </row>
        <row r="49">
          <cell r="M49">
            <v>36.1</v>
          </cell>
        </row>
        <row r="50">
          <cell r="M50">
            <v>26</v>
          </cell>
        </row>
        <row r="51">
          <cell r="M51">
            <v>25.6</v>
          </cell>
        </row>
        <row r="52">
          <cell r="M52">
            <v>40.5</v>
          </cell>
        </row>
        <row r="53">
          <cell r="M53">
            <v>27.5</v>
          </cell>
        </row>
        <row r="54">
          <cell r="M54">
            <v>25.7</v>
          </cell>
        </row>
        <row r="55">
          <cell r="M55">
            <v>53</v>
          </cell>
        </row>
        <row r="56">
          <cell r="M56">
            <v>31.1</v>
          </cell>
        </row>
        <row r="57">
          <cell r="M57">
            <v>56.5</v>
          </cell>
        </row>
        <row r="58">
          <cell r="M58">
            <v>34.200000000000003</v>
          </cell>
        </row>
        <row r="59">
          <cell r="M59">
            <v>41.7</v>
          </cell>
        </row>
        <row r="60">
          <cell r="M60">
            <v>35.200000000000003</v>
          </cell>
        </row>
        <row r="61">
          <cell r="M61">
            <v>39.6</v>
          </cell>
        </row>
        <row r="62">
          <cell r="M62">
            <v>26</v>
          </cell>
        </row>
        <row r="63">
          <cell r="M63">
            <v>47.4</v>
          </cell>
        </row>
        <row r="64">
          <cell r="M64">
            <v>22.8</v>
          </cell>
        </row>
        <row r="65">
          <cell r="M65">
            <v>23.9</v>
          </cell>
        </row>
        <row r="66">
          <cell r="M66">
            <v>42.5</v>
          </cell>
        </row>
        <row r="67">
          <cell r="M67">
            <v>27.1</v>
          </cell>
        </row>
        <row r="68">
          <cell r="M68">
            <v>28.7</v>
          </cell>
        </row>
        <row r="69">
          <cell r="M69">
            <v>45.3</v>
          </cell>
        </row>
        <row r="70">
          <cell r="M70">
            <v>29</v>
          </cell>
        </row>
        <row r="71">
          <cell r="M71">
            <v>27.4</v>
          </cell>
        </row>
        <row r="72">
          <cell r="M72">
            <v>27.1</v>
          </cell>
        </row>
        <row r="73">
          <cell r="M73">
            <v>35.5</v>
          </cell>
        </row>
        <row r="74">
          <cell r="M74">
            <v>38</v>
          </cell>
        </row>
        <row r="75">
          <cell r="M75">
            <v>21.1</v>
          </cell>
        </row>
        <row r="76">
          <cell r="M76">
            <v>23</v>
          </cell>
        </row>
        <row r="77">
          <cell r="M77">
            <v>45.6</v>
          </cell>
        </row>
        <row r="78">
          <cell r="M78">
            <v>39.9</v>
          </cell>
        </row>
        <row r="79">
          <cell r="M79">
            <v>23.6</v>
          </cell>
        </row>
        <row r="80">
          <cell r="M80">
            <v>34.5</v>
          </cell>
        </row>
        <row r="81">
          <cell r="M81">
            <v>33.6</v>
          </cell>
        </row>
        <row r="82">
          <cell r="M82">
            <v>48.8</v>
          </cell>
        </row>
        <row r="83">
          <cell r="M83">
            <v>32.4</v>
          </cell>
        </row>
        <row r="84">
          <cell r="M84">
            <v>46.3</v>
          </cell>
        </row>
        <row r="85">
          <cell r="M85">
            <v>26.1</v>
          </cell>
        </row>
        <row r="86">
          <cell r="M86">
            <v>42.4</v>
          </cell>
        </row>
        <row r="87">
          <cell r="M87">
            <v>43.4</v>
          </cell>
        </row>
        <row r="88">
          <cell r="M88">
            <v>45.1</v>
          </cell>
        </row>
        <row r="89">
          <cell r="M89">
            <v>23.6</v>
          </cell>
        </row>
        <row r="90">
          <cell r="M90">
            <v>29.2</v>
          </cell>
        </row>
        <row r="91">
          <cell r="M91">
            <v>57.9</v>
          </cell>
        </row>
        <row r="92">
          <cell r="M92">
            <v>20.399999999999999</v>
          </cell>
        </row>
        <row r="93">
          <cell r="M93">
            <v>33</v>
          </cell>
        </row>
        <row r="94">
          <cell r="M94">
            <v>25.2</v>
          </cell>
        </row>
        <row r="95">
          <cell r="M95">
            <v>50.4</v>
          </cell>
        </row>
        <row r="96">
          <cell r="M96">
            <v>29.4</v>
          </cell>
        </row>
        <row r="97">
          <cell r="M97">
            <v>43.4</v>
          </cell>
        </row>
        <row r="98">
          <cell r="M98">
            <v>36.799999999999997</v>
          </cell>
        </row>
        <row r="99">
          <cell r="M99">
            <v>43.5</v>
          </cell>
        </row>
        <row r="100">
          <cell r="M100">
            <v>34.299999999999997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t_MSA_Bin"/>
      <sheetName val="Att_MSA_Ordinal"/>
      <sheetName val="Att_MSA_Nominal"/>
      <sheetName val="Two-Factor 4-Run DOE"/>
      <sheetName val="VA Process Load"/>
      <sheetName val=" Cause &amp; Effect Template"/>
      <sheetName val="Value Stream Mapping"/>
      <sheetName val="Poisson Dist Probability"/>
      <sheetName val="Fishbone"/>
      <sheetName val="Binomial Dist Probability"/>
      <sheetName val="Inverse Normal Calc"/>
      <sheetName val="Lognormal Dist Probability"/>
      <sheetName val="Weibull Dist Probability"/>
      <sheetName val="Exponential Dist Probability"/>
      <sheetName val="Normal Dist Probability"/>
      <sheetName val="Hypergeometric Dist Probability"/>
      <sheetName val="Three-Factor 4-Run DOE"/>
      <sheetName val="Three-Factor 8-Run DOE"/>
      <sheetName val="Four-Factor 8-Run DOE"/>
      <sheetName val="Four-Factor 16-Run DOE"/>
      <sheetName val="Five-Factor 8-Run DOE"/>
      <sheetName val="Five-Factor 16-Run DOE"/>
      <sheetName val="2 Poisson Rates Test CI"/>
      <sheetName val="1 Sample StdDev"/>
      <sheetName val="1 Sample t - CI Mean"/>
      <sheetName val="2 Proportions Test CI"/>
      <sheetName val="1 Proportion Test CI"/>
      <sheetName val="Minimum Sample Size Robust"/>
      <sheetName val="Pugh Matrix"/>
      <sheetName val="Attribute MSA"/>
      <sheetName val="Gage R&amp;R"/>
      <sheetName val="Sample Size Discrete"/>
      <sheetName val="Process Capability Ind"/>
      <sheetName val="Process Sigma Continuous"/>
      <sheetName val="Process Sigma Discrete"/>
      <sheetName val="Process Capability &amp; CI"/>
      <sheetName val="1 Proportion CI1"/>
      <sheetName val="2 Sample F-Test"/>
      <sheetName val="1 Sample CI StDev"/>
      <sheetName val="2 Sample t-Test Unequal Var"/>
      <sheetName val="2 Sample t-Test Equal Var"/>
      <sheetName val="Sample Size Continuous"/>
      <sheetName val="Options"/>
      <sheetName val="Ordinal Logistic Regression"/>
      <sheetName val="2 Proportions"/>
      <sheetName val="Binary Logistic"/>
      <sheetName val="Distfit"/>
      <sheetName val="Multiple Regression"/>
      <sheetName val="Johnson"/>
      <sheetName val="Nonnormal Weibull"/>
      <sheetName val="Prioritization Matrix"/>
      <sheetName val=" Fishbone"/>
      <sheetName val="Cause &amp; Effect (Fishbone)"/>
      <sheetName val="C (Count) Control Chart"/>
      <sheetName val="Individuals Control Chart"/>
      <sheetName val="Run Chart"/>
      <sheetName val="Histogram"/>
      <sheetName val="Pareto Chart"/>
      <sheetName val="IPO Diagram"/>
      <sheetName val="Rough data"/>
      <sheetName val="Takt Time"/>
      <sheetName val="Weibull"/>
      <sheetName val="DOE_Lookup"/>
      <sheetName val="Gage R&amp;R (Crossed) WKS"/>
      <sheetName val="DOE_Analyze"/>
      <sheetName val="MISC"/>
      <sheetName val="DOE"/>
      <sheetName val="Gage_R&amp;R"/>
      <sheetName val="xbarlook"/>
      <sheetName val="SampleCharts"/>
      <sheetName val="SampleMultiCharts"/>
      <sheetName val="Sheet1"/>
      <sheetName val="Recall"/>
      <sheetName val="Sheet2"/>
      <sheetName val="One-Way Chi-Square"/>
      <sheetName val="ppforpivo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38">
          <cell r="N38" t="e">
            <v>#REF!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stogram"/>
      <sheetName val="C (Count) Control Chart"/>
      <sheetName val="Individuals Control Chart"/>
      <sheetName val="Pareto Chart"/>
      <sheetName val="Run Chart"/>
      <sheetName val="Rough data"/>
      <sheetName val="Cause &amp; Effect (Fishbone)"/>
      <sheetName val="Takt Time"/>
      <sheetName val="VA Process Load"/>
      <sheetName val="Pugh Matrix"/>
      <sheetName val="30by30"/>
      <sheetName val="20by20"/>
      <sheetName val="10by10"/>
      <sheetName val="SIPOC"/>
      <sheetName val="Charter"/>
      <sheetName val="Measurement Plan"/>
      <sheetName val="Control Plan"/>
      <sheetName val="Gage R&amp;R"/>
      <sheetName val="Weibull"/>
      <sheetName val="DOE_Lookup"/>
      <sheetName val="Att_MSA_Bin"/>
      <sheetName val="Gage R&amp;R (Crossed) WKS"/>
      <sheetName val="DOE_Analyze"/>
      <sheetName val="MISC"/>
      <sheetName val="DOE"/>
      <sheetName val="Sheet5"/>
      <sheetName val="Sheet4"/>
      <sheetName val="Sheet3"/>
      <sheetName val="Gage_R&amp;R"/>
      <sheetName val="Multiple Regression"/>
      <sheetName val="FMEA"/>
      <sheetName val="Attribute MSA"/>
      <sheetName val="Process Sigma Continuous"/>
      <sheetName val="Sheet2"/>
      <sheetName val="Sheet1"/>
      <sheetName val="xbarlook"/>
      <sheetName val="ppforpivot1"/>
      <sheetName val="Process Sigma Discrete"/>
      <sheetName val="SampleCharts"/>
      <sheetName val="SampleMultiCharts"/>
      <sheetName val="Five-Factor 16-Run DOE"/>
      <sheetName val="Four-Factor 16-Run DOE"/>
      <sheetName val="Three-Factor 8-Run DOE"/>
      <sheetName val="Four-Factor 8-Run DOE"/>
      <sheetName val="Five-Factor 8-Run DOE"/>
      <sheetName val="Two-Factor 4-Run DOE"/>
      <sheetName val="Three-Factor 4-Run DOE"/>
      <sheetName val="C&amp;E Matrix"/>
      <sheetName val="Binary Logistic"/>
      <sheetName val="Ordinal Logistic Regression"/>
      <sheetName val="Fishbone5"/>
      <sheetName val="Sample Size Discrete"/>
      <sheetName val="Value Stream Mapping"/>
      <sheetName val="Process Capability Ind"/>
      <sheetName val="Process Capability &amp; CI"/>
      <sheetName val="1 Proportion CI"/>
      <sheetName val="2 Sample F-Test"/>
      <sheetName val="1 Sample CI StDev"/>
      <sheetName val="2 Sample t-Test Unequal Var"/>
      <sheetName val="2 Sample t-Test Equal Var"/>
      <sheetName val="1 Sample t - CI Mean"/>
      <sheetName val="Sample Size Continuous"/>
      <sheetName val="Poisson Dist Probability"/>
      <sheetName val="Binomial Dist Probability"/>
      <sheetName val="Inverse Normal Calc"/>
      <sheetName val="Lognormal Dist Probability"/>
      <sheetName val="Weibull Dist Probability"/>
      <sheetName val="Exponential Dist Probability"/>
      <sheetName val="Normal Dist Probability"/>
      <sheetName val="Hypergeometric Dist Probability"/>
      <sheetName val="2 Proportions"/>
      <sheetName val="Distfit"/>
      <sheetName val="Johnson"/>
      <sheetName val="Nonnormal Weibull"/>
      <sheetName val="Prioritization Matrix"/>
      <sheetName val=" Cause &amp; Effect Template"/>
      <sheetName val=" Fishbone"/>
      <sheetName val="Fishbone"/>
      <sheetName val="IPO Diagram"/>
      <sheetName val=" FMEA"/>
      <sheetName val=" Cause &amp; Effect (Fishbone)"/>
      <sheetName val="OEE"/>
      <sheetName val="Stakeholder Analysis"/>
    </sheetNames>
    <sheetDataSet>
      <sheetData sheetId="0">
        <row r="1">
          <cell r="A1" t="str">
            <v>Data</v>
          </cell>
        </row>
      </sheetData>
      <sheetData sheetId="1"/>
      <sheetData sheetId="2"/>
      <sheetData sheetId="3">
        <row r="1">
          <cell r="A1" t="str">
            <v>Category</v>
          </cell>
        </row>
      </sheetData>
      <sheetData sheetId="4"/>
      <sheetData sheetId="5">
        <row r="1">
          <cell r="A1" t="str">
            <v>test1</v>
          </cell>
          <cell r="B1">
            <v>-1000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1">
          <cell r="A1" t="str">
            <v>test1</v>
          </cell>
        </row>
      </sheetData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shbone5"/>
      <sheetName val="Prioritization Matrix"/>
      <sheetName val=" Cause &amp; Effect (Fishbone)"/>
      <sheetName val=" Cause &amp; Effect Template"/>
      <sheetName val=" Fishbone"/>
      <sheetName val="Multiple Regression"/>
      <sheetName val="Cause &amp; Effect (Fishbone)"/>
      <sheetName val="Fishbone"/>
      <sheetName val=" FMEA"/>
      <sheetName val="C (Count) Control Chart"/>
      <sheetName val="Individuals Control Chart"/>
      <sheetName val="Run Chart"/>
      <sheetName val="Histogram"/>
      <sheetName val="SIPOC"/>
      <sheetName val="Pareto Chart"/>
      <sheetName val="VA Process Load"/>
      <sheetName val="IPO Diagram"/>
      <sheetName val="OEE"/>
      <sheetName val="Stakeholder Analysis"/>
      <sheetName val="Rough data"/>
      <sheetName val="Takt Time"/>
      <sheetName val="Pugh Matrix"/>
      <sheetName val="30by30"/>
      <sheetName val="20by20"/>
      <sheetName val="10by10"/>
      <sheetName val="Charter"/>
      <sheetName val="Measurement Plan"/>
      <sheetName val="Control Plan"/>
      <sheetName val="Gage R&amp;R"/>
      <sheetName val="Weibull"/>
      <sheetName val="DOE_Lookup"/>
      <sheetName val="Att_MSA_Bin"/>
      <sheetName val="Gage R&amp;R (Crossed) WKS"/>
      <sheetName val="DOE_Analyze"/>
      <sheetName val="MISC"/>
      <sheetName val="DOE"/>
      <sheetName val="Sheet5"/>
      <sheetName val="Sheet4"/>
      <sheetName val="Sheet3"/>
      <sheetName val="Gage_R&amp;R"/>
      <sheetName val="FMEA"/>
      <sheetName val="Attribute MSA"/>
      <sheetName val="Process Sigma Continuous"/>
      <sheetName val="Sheet2"/>
      <sheetName val="Sheet1"/>
      <sheetName val="xbarlook"/>
      <sheetName val="ppforpivot1"/>
      <sheetName val="Process Sigma Discrete"/>
      <sheetName val="SampleCharts"/>
      <sheetName val="SampleMultiCharts"/>
      <sheetName val="Five-Factor 16-Run DOE"/>
      <sheetName val="Four-Factor 16-Run DOE"/>
      <sheetName val="Three-Factor 8-Run DOE"/>
      <sheetName val="Four-Factor 8-Run DOE"/>
      <sheetName val="Five-Factor 8-Run DOE"/>
      <sheetName val="Two-Factor 4-Run DOE"/>
      <sheetName val="Three-Factor 4-Run DOE"/>
      <sheetName val="C&amp;E Matrix"/>
      <sheetName val="Binary Logistic"/>
      <sheetName val="Ordinal Logistic Regression"/>
      <sheetName val="Sample Size Discrete"/>
      <sheetName val="Value Stream Mapping"/>
      <sheetName val="Process Capability Ind"/>
      <sheetName val="Process Capability &amp; CI"/>
      <sheetName val="1 Proportion CI"/>
      <sheetName val="2 Sample F-Test"/>
      <sheetName val="1 Sample CI StDev"/>
      <sheetName val="2 Sample t-Test Unequal Var"/>
      <sheetName val="2 Sample t-Test Equal Var"/>
      <sheetName val="1 Sample t - CI Mean"/>
      <sheetName val="Sample Size Continuous"/>
      <sheetName val="Poisson Dist Probability"/>
      <sheetName val="Binomial Dist Probability"/>
      <sheetName val="Inverse Normal Calc"/>
      <sheetName val="Lognormal Dist Probability"/>
      <sheetName val="Weibull Dist Probability"/>
      <sheetName val="Exponential Dist Probability"/>
      <sheetName val="Normal Dist Probability"/>
      <sheetName val="Hypergeometric Dist Probability"/>
      <sheetName val="2 Proportions"/>
      <sheetName val="Distfit"/>
      <sheetName val="Johnson"/>
      <sheetName val="Nonnormal Weibull"/>
      <sheetName val="Solution Selection Matrix"/>
      <sheetName val="Cause &amp; Effect Templ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">
          <cell r="A1" t="str">
            <v>test1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A10" sqref="A10:A13"/>
    </sheetView>
  </sheetViews>
  <sheetFormatPr defaultRowHeight="15" x14ac:dyDescent="0.25"/>
  <sheetData>
    <row r="1" spans="1:2" x14ac:dyDescent="0.25">
      <c r="A1" t="s">
        <v>79</v>
      </c>
      <c r="B1" t="s">
        <v>80</v>
      </c>
    </row>
    <row r="2" spans="1:2" x14ac:dyDescent="0.25">
      <c r="A2">
        <v>11.52</v>
      </c>
      <c r="B2">
        <v>0.28399999999999997</v>
      </c>
    </row>
    <row r="3" spans="1:2" x14ac:dyDescent="0.25">
      <c r="A3">
        <v>12.536</v>
      </c>
      <c r="B3">
        <v>0.27400000000000002</v>
      </c>
    </row>
    <row r="4" spans="1:2" x14ac:dyDescent="0.25">
      <c r="A4">
        <v>11.195</v>
      </c>
      <c r="B4">
        <v>1.9E-2</v>
      </c>
    </row>
    <row r="5" spans="1:2" x14ac:dyDescent="0.25">
      <c r="A5">
        <v>13.000999999999999</v>
      </c>
      <c r="B5">
        <v>2.3E-2</v>
      </c>
    </row>
    <row r="6" spans="1:2" x14ac:dyDescent="0.25">
      <c r="A6">
        <v>11.42</v>
      </c>
      <c r="B6">
        <v>0.16400000000000001</v>
      </c>
    </row>
    <row r="7" spans="1:2" x14ac:dyDescent="0.25">
      <c r="A7">
        <v>12.851000000000001</v>
      </c>
      <c r="B7">
        <v>0.27500000000000002</v>
      </c>
    </row>
    <row r="8" spans="1:2" x14ac:dyDescent="0.25">
      <c r="A8">
        <v>10.999000000000001</v>
      </c>
      <c r="B8">
        <v>2.4E-2</v>
      </c>
    </row>
    <row r="9" spans="1:2" x14ac:dyDescent="0.25">
      <c r="A9">
        <v>12.798999999999999</v>
      </c>
      <c r="B9">
        <v>2.5000000000000001E-2</v>
      </c>
    </row>
    <row r="10" spans="1:2" x14ac:dyDescent="0.25">
      <c r="A10">
        <v>11.42</v>
      </c>
      <c r="B10">
        <v>0.16400000000000001</v>
      </c>
    </row>
    <row r="11" spans="1:2" x14ac:dyDescent="0.25">
      <c r="A11">
        <v>12.948</v>
      </c>
      <c r="B11">
        <v>0.28100000000000003</v>
      </c>
    </row>
    <row r="12" spans="1:2" x14ac:dyDescent="0.25">
      <c r="A12">
        <v>10.999000000000001</v>
      </c>
      <c r="B12">
        <v>2.4E-2</v>
      </c>
    </row>
    <row r="13" spans="1:2" x14ac:dyDescent="0.25">
      <c r="A13">
        <v>12.896000000000001</v>
      </c>
      <c r="B13">
        <v>9.7000000000000003E-2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AH338"/>
  <sheetViews>
    <sheetView showGridLines="0" showRowColHeaders="0" tabSelected="1" topLeftCell="R1" workbookViewId="0">
      <selection activeCell="C3" sqref="C3"/>
    </sheetView>
  </sheetViews>
  <sheetFormatPr defaultColWidth="11.42578125" defaultRowHeight="12.75" x14ac:dyDescent="0.2"/>
  <cols>
    <col min="1" max="1" width="1.7109375" style="2" customWidth="1"/>
    <col min="2" max="2" width="19.42578125" style="2" customWidth="1"/>
    <col min="3" max="3" width="11.28515625" style="2" customWidth="1"/>
    <col min="4" max="6" width="7.140625" style="2" customWidth="1"/>
    <col min="7" max="7" width="8.42578125" style="2" customWidth="1"/>
    <col min="8" max="15" width="7.7109375" style="2" customWidth="1"/>
    <col min="16" max="16" width="9.7109375" style="2" customWidth="1"/>
    <col min="17" max="17" width="8.140625" style="2" customWidth="1"/>
    <col min="18" max="19" width="9.42578125" style="2" customWidth="1"/>
    <col min="20" max="20" width="9.85546875" style="2" customWidth="1"/>
    <col min="21" max="21" width="9.7109375" style="2" customWidth="1"/>
    <col min="22" max="22" width="9.7109375" style="2" bestFit="1" customWidth="1"/>
    <col min="23" max="26" width="9.42578125" style="2" bestFit="1" customWidth="1"/>
    <col min="27" max="29" width="10.7109375" style="2" bestFit="1" customWidth="1"/>
    <col min="30" max="36" width="10.42578125" style="2" bestFit="1" customWidth="1"/>
    <col min="37" max="37" width="9.7109375" style="2" bestFit="1" customWidth="1"/>
    <col min="38" max="38" width="9.42578125" style="2" bestFit="1" customWidth="1"/>
    <col min="39" max="41" width="9.28515625" style="2" bestFit="1" customWidth="1"/>
    <col min="42" max="42" width="11.42578125" style="2" customWidth="1"/>
    <col min="43" max="45" width="10.42578125" style="2" bestFit="1" customWidth="1"/>
    <col min="46" max="48" width="10.28515625" style="2" bestFit="1" customWidth="1"/>
    <col min="49" max="49" width="10.140625" style="2" bestFit="1" customWidth="1"/>
    <col min="50" max="50" width="10.28515625" style="2" bestFit="1" customWidth="1"/>
    <col min="51" max="52" width="10.140625" style="2" bestFit="1" customWidth="1"/>
    <col min="53" max="16384" width="11.42578125" style="2"/>
  </cols>
  <sheetData>
    <row r="1" spans="2:16" x14ac:dyDescent="0.2">
      <c r="B1" s="1" t="s">
        <v>0</v>
      </c>
    </row>
    <row r="2" spans="2:16" x14ac:dyDescent="0.2">
      <c r="B2" s="1"/>
    </row>
    <row r="3" spans="2:16" x14ac:dyDescent="0.2">
      <c r="B3" s="3" t="s">
        <v>1</v>
      </c>
      <c r="C3" s="4"/>
      <c r="D3" s="4"/>
      <c r="E3" s="4"/>
      <c r="F3" s="4"/>
    </row>
    <row r="4" spans="2:16" x14ac:dyDescent="0.2">
      <c r="B4" s="5" t="s">
        <v>2</v>
      </c>
      <c r="C4" s="4"/>
      <c r="D4" s="4"/>
      <c r="E4" s="4"/>
      <c r="F4" s="4"/>
    </row>
    <row r="5" spans="2:16" x14ac:dyDescent="0.2">
      <c r="B5" s="5" t="s">
        <v>3</v>
      </c>
      <c r="C5" s="4"/>
      <c r="D5" s="4"/>
      <c r="E5" s="4"/>
      <c r="F5" s="4"/>
    </row>
    <row r="6" spans="2:16" x14ac:dyDescent="0.2">
      <c r="B6" s="5" t="s">
        <v>4</v>
      </c>
      <c r="C6" s="4" t="s">
        <v>84</v>
      </c>
      <c r="D6" s="4"/>
      <c r="E6" s="4"/>
      <c r="F6" s="4"/>
    </row>
    <row r="7" spans="2:16" x14ac:dyDescent="0.2">
      <c r="B7" s="5" t="s">
        <v>5</v>
      </c>
      <c r="C7" s="4" t="s">
        <v>85</v>
      </c>
      <c r="D7" s="4"/>
      <c r="E7" s="4"/>
      <c r="F7" s="4"/>
    </row>
    <row r="8" spans="2:16" x14ac:dyDescent="0.2">
      <c r="B8" s="6"/>
    </row>
    <row r="9" spans="2:16" ht="13.5" thickBot="1" x14ac:dyDescent="0.25">
      <c r="G9" s="1" t="s">
        <v>6</v>
      </c>
    </row>
    <row r="10" spans="2:16" ht="57" thickBot="1" x14ac:dyDescent="0.25">
      <c r="B10" s="7" t="s">
        <v>7</v>
      </c>
      <c r="C10" s="8" t="s">
        <v>8</v>
      </c>
      <c r="D10" s="8" t="s">
        <v>9</v>
      </c>
      <c r="E10" s="9" t="s">
        <v>10</v>
      </c>
      <c r="G10" s="10" t="s">
        <v>11</v>
      </c>
      <c r="H10" s="10" t="s">
        <v>12</v>
      </c>
      <c r="I10" s="11" t="s">
        <v>13</v>
      </c>
      <c r="J10" s="12" t="s">
        <v>14</v>
      </c>
      <c r="K10" s="13" t="s">
        <v>15</v>
      </c>
      <c r="L10" s="120" t="s">
        <v>16</v>
      </c>
      <c r="M10" s="121"/>
      <c r="N10" s="121"/>
      <c r="O10" s="121"/>
      <c r="P10" s="121"/>
    </row>
    <row r="11" spans="2:16" ht="13.5" thickBot="1" x14ac:dyDescent="0.25">
      <c r="B11" s="14" t="s">
        <v>17</v>
      </c>
      <c r="C11" s="15" t="s">
        <v>81</v>
      </c>
      <c r="D11" s="16">
        <v>15</v>
      </c>
      <c r="E11" s="17">
        <v>18</v>
      </c>
      <c r="G11" s="18"/>
      <c r="H11" s="19">
        <v>0</v>
      </c>
      <c r="I11" s="20">
        <f>IF(ISNUMBER(H11),(H11-AVERAGE(D11:E11))/((E11-D11)/2),0)</f>
        <v>-11</v>
      </c>
      <c r="J11" s="21">
        <f>$C$37+$D$37*I11+$E$37*I12+$F$37*I13</f>
        <v>-2.3946666666665628</v>
      </c>
      <c r="K11" s="22">
        <f>$C$83+$D$83*I11+$E$83*I12+$F$83*I13</f>
        <v>2.0486431660908981</v>
      </c>
      <c r="L11" s="23"/>
    </row>
    <row r="12" spans="2:16" x14ac:dyDescent="0.2">
      <c r="B12" s="14" t="s">
        <v>18</v>
      </c>
      <c r="C12" s="15" t="s">
        <v>82</v>
      </c>
      <c r="D12" s="16">
        <v>150</v>
      </c>
      <c r="E12" s="17">
        <v>180</v>
      </c>
      <c r="G12" s="24"/>
      <c r="H12" s="25">
        <v>0</v>
      </c>
      <c r="I12" s="26">
        <f>IF(ISNUMBER(H12),(H12-AVERAGE(D12:E12))/((E12-D12)/2),0)</f>
        <v>-11</v>
      </c>
    </row>
    <row r="13" spans="2:16" ht="13.5" thickBot="1" x14ac:dyDescent="0.25">
      <c r="B13" s="27" t="s">
        <v>19</v>
      </c>
      <c r="C13" s="28" t="s">
        <v>83</v>
      </c>
      <c r="D13" s="29">
        <v>5</v>
      </c>
      <c r="E13" s="30">
        <v>5.2</v>
      </c>
      <c r="G13" s="31"/>
      <c r="H13" s="32">
        <v>0</v>
      </c>
      <c r="I13" s="33">
        <f>IF(ISNUMBER(H13),(H13-AVERAGE(D13:E13))/((E13-D13)/2),0)</f>
        <v>-50.99999999999995</v>
      </c>
      <c r="J13" s="34"/>
    </row>
    <row r="14" spans="2:16" x14ac:dyDescent="0.2">
      <c r="B14" s="34"/>
      <c r="C14" s="35"/>
      <c r="D14" s="35"/>
      <c r="E14" s="35"/>
    </row>
    <row r="15" spans="2:16" x14ac:dyDescent="0.2">
      <c r="B15" s="36" t="s">
        <v>20</v>
      </c>
      <c r="C15" s="35"/>
      <c r="D15" s="35"/>
      <c r="E15" s="35"/>
      <c r="F15" s="35"/>
      <c r="G15" s="1" t="s">
        <v>21</v>
      </c>
    </row>
    <row r="16" spans="2:16" ht="13.5" thickBot="1" x14ac:dyDescent="0.25"/>
    <row r="17" spans="2:20" ht="23.25" thickBot="1" x14ac:dyDescent="0.25">
      <c r="B17" s="37" t="s">
        <v>22</v>
      </c>
      <c r="C17" s="38" t="s">
        <v>23</v>
      </c>
      <c r="D17" s="39" t="str">
        <f>$C$11</f>
        <v>Pressure</v>
      </c>
      <c r="E17" s="40" t="str">
        <f>$C$12</f>
        <v>Temperature</v>
      </c>
      <c r="F17" s="41" t="str">
        <f>C13</f>
        <v>Time</v>
      </c>
      <c r="G17" s="42" t="s">
        <v>24</v>
      </c>
      <c r="H17" s="43" t="s">
        <v>25</v>
      </c>
      <c r="I17" s="43" t="s">
        <v>26</v>
      </c>
      <c r="J17" s="43" t="s">
        <v>27</v>
      </c>
      <c r="K17" s="43" t="s">
        <v>28</v>
      </c>
      <c r="L17" s="43" t="s">
        <v>29</v>
      </c>
      <c r="M17" s="43" t="s">
        <v>30</v>
      </c>
      <c r="N17" s="43" t="s">
        <v>31</v>
      </c>
      <c r="O17" s="44" t="s">
        <v>32</v>
      </c>
      <c r="P17" s="45" t="s">
        <v>33</v>
      </c>
      <c r="Q17" s="46" t="s">
        <v>34</v>
      </c>
      <c r="S17" s="47"/>
      <c r="T17" s="48"/>
    </row>
    <row r="18" spans="2:20" x14ac:dyDescent="0.2">
      <c r="B18" s="49">
        <v>1</v>
      </c>
      <c r="C18" s="50">
        <v>1</v>
      </c>
      <c r="D18" s="49">
        <f>$D$11</f>
        <v>15</v>
      </c>
      <c r="E18" s="51">
        <f>$D$12</f>
        <v>150</v>
      </c>
      <c r="F18" s="52">
        <f>$E$13</f>
        <v>5.2</v>
      </c>
      <c r="G18" s="53">
        <v>11.52</v>
      </c>
      <c r="H18" s="54">
        <v>11.42</v>
      </c>
      <c r="I18" s="54">
        <v>11.42</v>
      </c>
      <c r="J18" s="54"/>
      <c r="K18" s="54"/>
      <c r="L18" s="54"/>
      <c r="M18" s="54"/>
      <c r="N18" s="54"/>
      <c r="O18" s="55"/>
      <c r="P18" s="56">
        <f>IF(ISNUMBER(AVERAGE(G18:O18)),AVERAGE(G18:O18),"")</f>
        <v>11.453333333333333</v>
      </c>
      <c r="Q18" s="52">
        <f>IF(ISNUMBER(STDEV(G18:O18)),STDEV(G18:O18),"")</f>
        <v>5.7735026918962373E-2</v>
      </c>
    </row>
    <row r="19" spans="2:20" x14ac:dyDescent="0.2">
      <c r="B19" s="49">
        <v>2</v>
      </c>
      <c r="C19" s="50">
        <v>2</v>
      </c>
      <c r="D19" s="49">
        <f>$E$11</f>
        <v>18</v>
      </c>
      <c r="E19" s="51">
        <f>$D$12</f>
        <v>150</v>
      </c>
      <c r="F19" s="52">
        <f>$D$13</f>
        <v>5</v>
      </c>
      <c r="G19" s="57">
        <v>12.536</v>
      </c>
      <c r="H19" s="16">
        <v>12.851000000000001</v>
      </c>
      <c r="I19" s="16">
        <v>12.948</v>
      </c>
      <c r="J19" s="16"/>
      <c r="K19" s="16"/>
      <c r="L19" s="16"/>
      <c r="M19" s="16"/>
      <c r="N19" s="16"/>
      <c r="O19" s="17"/>
      <c r="P19" s="56">
        <f>IF(ISNUMBER(AVERAGE(G19:O19)),AVERAGE(G19:O19),"")</f>
        <v>12.778333333333334</v>
      </c>
      <c r="Q19" s="52">
        <f>IF(ISNUMBER(STDEV(G19:O19)),STDEV(G19:O19),"")</f>
        <v>0.21539808108089906</v>
      </c>
    </row>
    <row r="20" spans="2:20" x14ac:dyDescent="0.2">
      <c r="B20" s="49">
        <v>3</v>
      </c>
      <c r="C20" s="50">
        <v>3</v>
      </c>
      <c r="D20" s="49">
        <f>$D$11</f>
        <v>15</v>
      </c>
      <c r="E20" s="51">
        <f>$E$12</f>
        <v>180</v>
      </c>
      <c r="F20" s="52">
        <f>$D$13</f>
        <v>5</v>
      </c>
      <c r="G20" s="57">
        <v>11.195</v>
      </c>
      <c r="H20" s="16">
        <v>10.999000000000001</v>
      </c>
      <c r="I20" s="16">
        <v>10.999000000000001</v>
      </c>
      <c r="J20" s="16"/>
      <c r="K20" s="16"/>
      <c r="L20" s="16"/>
      <c r="M20" s="16"/>
      <c r="N20" s="16"/>
      <c r="O20" s="17"/>
      <c r="P20" s="56">
        <f>IF(ISNUMBER(AVERAGE(G20:O20)),AVERAGE(G20:O20),"")</f>
        <v>11.064333333333336</v>
      </c>
      <c r="Q20" s="52">
        <f>IF(ISNUMBER(STDEV(G20:O20)),STDEV(G20:O20),"")</f>
        <v>0.11316065276116649</v>
      </c>
    </row>
    <row r="21" spans="2:20" ht="13.5" thickBot="1" x14ac:dyDescent="0.25">
      <c r="B21" s="58">
        <v>4</v>
      </c>
      <c r="C21" s="59">
        <v>4</v>
      </c>
      <c r="D21" s="58">
        <f>$E$11</f>
        <v>18</v>
      </c>
      <c r="E21" s="60">
        <f>$E$12</f>
        <v>180</v>
      </c>
      <c r="F21" s="61">
        <f>$E$13</f>
        <v>5.2</v>
      </c>
      <c r="G21" s="62">
        <v>13.000999999999999</v>
      </c>
      <c r="H21" s="29">
        <v>12.798999999999999</v>
      </c>
      <c r="I21" s="29">
        <v>12.896000000000001</v>
      </c>
      <c r="J21" s="29"/>
      <c r="K21" s="29"/>
      <c r="L21" s="29"/>
      <c r="M21" s="29"/>
      <c r="N21" s="29"/>
      <c r="O21" s="30"/>
      <c r="P21" s="63">
        <f>IF(ISNUMBER(AVERAGE(G21:O21)),AVERAGE(G21:O21),"")</f>
        <v>12.898666666666665</v>
      </c>
      <c r="Q21" s="61">
        <f>IF(ISNUMBER(STDEV(G21:O21)),STDEV(G21:O21),"")</f>
        <v>0.10102639919017864</v>
      </c>
    </row>
    <row r="23" spans="2:20" x14ac:dyDescent="0.2">
      <c r="B23" s="1" t="s">
        <v>35</v>
      </c>
    </row>
    <row r="24" spans="2:20" ht="13.5" thickBot="1" x14ac:dyDescent="0.25">
      <c r="S24" s="64"/>
    </row>
    <row r="25" spans="2:20" ht="22.5" x14ac:dyDescent="0.2">
      <c r="B25" s="65" t="s">
        <v>22</v>
      </c>
      <c r="C25" s="66" t="s">
        <v>23</v>
      </c>
      <c r="D25" s="67" t="s">
        <v>36</v>
      </c>
      <c r="E25" s="68" t="s">
        <v>37</v>
      </c>
      <c r="F25" s="69" t="s">
        <v>38</v>
      </c>
      <c r="G25" s="70" t="s">
        <v>33</v>
      </c>
      <c r="H25" s="71" t="s">
        <v>34</v>
      </c>
      <c r="I25" s="72" t="s">
        <v>39</v>
      </c>
    </row>
    <row r="26" spans="2:20" x14ac:dyDescent="0.2">
      <c r="B26" s="49">
        <v>1</v>
      </c>
      <c r="C26" s="73">
        <f>IF(ISNUMBER(C18),C18,1)</f>
        <v>1</v>
      </c>
      <c r="D26" s="49">
        <v>-1</v>
      </c>
      <c r="E26" s="51">
        <v>-1</v>
      </c>
      <c r="F26" s="52">
        <f>(D26*E26)</f>
        <v>1</v>
      </c>
      <c r="G26" s="56">
        <f t="shared" ref="G26:H29" si="0">P18</f>
        <v>11.453333333333333</v>
      </c>
      <c r="H26" s="51">
        <f t="shared" si="0"/>
        <v>5.7735026918962373E-2</v>
      </c>
      <c r="I26" s="52">
        <f>IF(ISNUMBER(H26),H26^2,"")</f>
        <v>3.3333333333333097E-3</v>
      </c>
    </row>
    <row r="27" spans="2:20" x14ac:dyDescent="0.2">
      <c r="B27" s="49">
        <v>2</v>
      </c>
      <c r="C27" s="73">
        <f>IF(ISNUMBER(C19),C19,2)</f>
        <v>2</v>
      </c>
      <c r="D27" s="49">
        <v>1</v>
      </c>
      <c r="E27" s="51">
        <v>-1</v>
      </c>
      <c r="F27" s="52">
        <f>(D27*E27)</f>
        <v>-1</v>
      </c>
      <c r="G27" s="56">
        <f t="shared" si="0"/>
        <v>12.778333333333334</v>
      </c>
      <c r="H27" s="51">
        <f t="shared" si="0"/>
        <v>0.21539808108089906</v>
      </c>
      <c r="I27" s="52">
        <f>IF(ISNUMBER(H27),H27^2,"")</f>
        <v>4.6396333333333567E-2</v>
      </c>
    </row>
    <row r="28" spans="2:20" x14ac:dyDescent="0.2">
      <c r="B28" s="49">
        <v>3</v>
      </c>
      <c r="C28" s="73">
        <f>IF(ISNUMBER(C20),C20,3)</f>
        <v>3</v>
      </c>
      <c r="D28" s="49">
        <v>-1</v>
      </c>
      <c r="E28" s="51">
        <v>1</v>
      </c>
      <c r="F28" s="52">
        <f>(D28*E28)</f>
        <v>-1</v>
      </c>
      <c r="G28" s="56">
        <f t="shared" si="0"/>
        <v>11.064333333333336</v>
      </c>
      <c r="H28" s="51">
        <f t="shared" si="0"/>
        <v>0.11316065276116649</v>
      </c>
      <c r="I28" s="52">
        <f>IF(ISNUMBER(H28),H28^2,"")</f>
        <v>1.2805333333333297E-2</v>
      </c>
    </row>
    <row r="29" spans="2:20" ht="13.5" thickBot="1" x14ac:dyDescent="0.25">
      <c r="B29" s="58">
        <v>4</v>
      </c>
      <c r="C29" s="74">
        <f>IF(ISNUMBER(C21),C21,4)</f>
        <v>4</v>
      </c>
      <c r="D29" s="58">
        <v>1</v>
      </c>
      <c r="E29" s="60">
        <v>1</v>
      </c>
      <c r="F29" s="61">
        <f>(D29*E29)</f>
        <v>1</v>
      </c>
      <c r="G29" s="63">
        <f t="shared" si="0"/>
        <v>12.898666666666665</v>
      </c>
      <c r="H29" s="60">
        <f t="shared" si="0"/>
        <v>0.10102639919017864</v>
      </c>
      <c r="I29" s="61">
        <f>IF(ISNUMBER(H29),H29^2,"")</f>
        <v>1.0206333333333328E-2</v>
      </c>
    </row>
    <row r="31" spans="2:20" x14ac:dyDescent="0.2">
      <c r="B31" s="1" t="s">
        <v>40</v>
      </c>
      <c r="N31" s="36" t="s">
        <v>41</v>
      </c>
    </row>
    <row r="32" spans="2:20" ht="13.5" thickBot="1" x14ac:dyDescent="0.25"/>
    <row r="33" spans="2:16" ht="13.5" thickBot="1" x14ac:dyDescent="0.25">
      <c r="C33" s="67" t="s">
        <v>42</v>
      </c>
      <c r="D33" s="68" t="s">
        <v>36</v>
      </c>
      <c r="E33" s="68" t="s">
        <v>37</v>
      </c>
      <c r="F33" s="75" t="s">
        <v>38</v>
      </c>
      <c r="G33" s="76"/>
      <c r="H33" s="76"/>
      <c r="I33" s="76"/>
      <c r="J33" s="76"/>
      <c r="K33" s="76"/>
      <c r="L33" s="76"/>
      <c r="M33" s="76"/>
      <c r="N33" s="67" t="s">
        <v>36</v>
      </c>
      <c r="O33" s="68" t="s">
        <v>37</v>
      </c>
      <c r="P33" s="75" t="s">
        <v>38</v>
      </c>
    </row>
    <row r="34" spans="2:16" ht="13.5" thickBot="1" x14ac:dyDescent="0.25">
      <c r="B34" s="77" t="s">
        <v>43</v>
      </c>
      <c r="C34" s="49"/>
      <c r="D34" s="51">
        <f>((IF(D$26=1,$G$26))+(IF(D$27=1,$G$27))+IF(D$28=1,$G$28)+IF(D$29=1,$G$29))/2</f>
        <v>12.8385</v>
      </c>
      <c r="E34" s="51">
        <f>((IF(E$26=1,$G$26))+(IF(E$27=1,$G$27))+IF(E$28=1,$G$28)+IF(E$29=1,$G$29))/2</f>
        <v>11.9815</v>
      </c>
      <c r="F34" s="52">
        <f>((IF(F$26=1,$G$26))+(IF(F$27=1,$G$27))+IF(F$28=1,$G$28)+IF(F$29=1,$G$29))/2</f>
        <v>12.175999999999998</v>
      </c>
      <c r="G34" s="34"/>
      <c r="H34" s="34"/>
      <c r="I34" s="34"/>
      <c r="J34" s="34"/>
      <c r="K34" s="34"/>
      <c r="L34" s="34"/>
      <c r="M34" s="34"/>
      <c r="N34" s="27">
        <f>ABS(D37)</f>
        <v>0.78983333333333228</v>
      </c>
      <c r="O34" s="78">
        <f>ABS(E37)</f>
        <v>6.7166666666667041E-2</v>
      </c>
      <c r="P34" s="79">
        <f>ABS(F37)</f>
        <v>0.12733333333333174</v>
      </c>
    </row>
    <row r="35" spans="2:16" x14ac:dyDescent="0.2">
      <c r="B35" s="80" t="s">
        <v>44</v>
      </c>
      <c r="C35" s="49"/>
      <c r="D35" s="51">
        <f>((IF(D$26=-1,$G$26))+(IF(D$27=-1,$G$27))+IF(D$28=-1,$G$28)+IF(D$29=-1,$G$29))/2</f>
        <v>11.258833333333335</v>
      </c>
      <c r="E35" s="51">
        <f>((IF(E$26=-1,$G$26))+(IF(E$27=-1,$G$27))+IF(E$28=-1,$G$28)+IF(E$29=-1,$G$29))/2</f>
        <v>12.115833333333335</v>
      </c>
      <c r="F35" s="52">
        <f>((IF(F$26=-1,$G$26))+(IF(F$27=-1,$G$27))+IF(F$28=-1,$G$28)+IF(F$29=-1,$G$29))/2</f>
        <v>11.921333333333335</v>
      </c>
      <c r="G35" s="34"/>
      <c r="H35" s="34"/>
      <c r="I35" s="34"/>
      <c r="J35" s="34"/>
      <c r="K35" s="34"/>
      <c r="L35" s="34"/>
      <c r="M35" s="34"/>
    </row>
    <row r="36" spans="2:16" x14ac:dyDescent="0.2">
      <c r="B36" s="81" t="s">
        <v>45</v>
      </c>
      <c r="C36" s="49"/>
      <c r="D36" s="51">
        <f>D34-D35</f>
        <v>1.5796666666666646</v>
      </c>
      <c r="E36" s="51">
        <f>E34-E35</f>
        <v>-0.13433333333333408</v>
      </c>
      <c r="F36" s="52">
        <f>F34-F35</f>
        <v>0.25466666666666349</v>
      </c>
      <c r="G36" s="34"/>
      <c r="H36" s="34"/>
      <c r="I36" s="34"/>
      <c r="J36" s="34"/>
      <c r="K36" s="34"/>
      <c r="L36" s="34"/>
      <c r="M36" s="34"/>
      <c r="N36" s="1" t="s">
        <v>46</v>
      </c>
    </row>
    <row r="37" spans="2:16" ht="13.5" thickBot="1" x14ac:dyDescent="0.25">
      <c r="B37" s="81" t="s">
        <v>47</v>
      </c>
      <c r="C37" s="49">
        <f>AVERAGE(G18:O21)</f>
        <v>12.048666666666668</v>
      </c>
      <c r="D37" s="51">
        <f>D36/2</f>
        <v>0.78983333333333228</v>
      </c>
      <c r="E37" s="51">
        <f>E36/2</f>
        <v>-6.7166666666667041E-2</v>
      </c>
      <c r="F37" s="52">
        <f>F36/2</f>
        <v>0.12733333333333174</v>
      </c>
      <c r="G37" s="34"/>
      <c r="H37" s="34"/>
      <c r="I37" s="34"/>
      <c r="J37" s="34"/>
      <c r="K37" s="34"/>
      <c r="L37" s="34"/>
      <c r="M37" s="34"/>
    </row>
    <row r="38" spans="2:16" x14ac:dyDescent="0.2">
      <c r="B38" s="82" t="s">
        <v>48</v>
      </c>
      <c r="C38" s="49">
        <f>IF(ISNUMBER($H$42),$H$42/SQRT(COUNT($G$18:$O$21)),#REF!)</f>
        <v>3.8928709771124552E-2</v>
      </c>
      <c r="D38" s="51">
        <f>IF(ISNUMBER($H$42),$H$42/SQRT(COUNT($G$18:$O$21)),#REF!)</f>
        <v>3.8928709771124552E-2</v>
      </c>
      <c r="E38" s="51">
        <f>IF(ISNUMBER($H$42),$H$42/SQRT(COUNT($G$18:$O$21)),#REF!)</f>
        <v>3.8928709771124552E-2</v>
      </c>
      <c r="F38" s="52">
        <f>IF(ISNUMBER($H$42),$H$42/SQRT(COUNT($G$18:$O$21)),#REF!)</f>
        <v>3.8928709771124552E-2</v>
      </c>
      <c r="G38" s="34"/>
      <c r="H38" s="34"/>
      <c r="I38" s="34"/>
      <c r="J38" s="34"/>
      <c r="K38" s="34"/>
      <c r="L38" s="34"/>
      <c r="M38" s="34"/>
      <c r="N38" s="67" t="str">
        <f t="array" aca="1" ref="N38:P39" ca="1">INDEX(N33:P34,{1;2},MATCH(TRANSPOSE(ROW(INDIRECT("1:"&amp;COUNT(N34:P34)))),ROUND(PERCENTRANK(RANK(N34:P34,N34:P34)+COLUMN(N34:P34)/COLUMN(O34),RANK(N34:P34,N34:P34)+COLUMN(N34:P34)/COLUMN(O34),30)*(COUNT(N34:P34)-1),0)+1,0))</f>
        <v>A=BC</v>
      </c>
      <c r="O38" s="68" t="str">
        <f ca="1"/>
        <v>C=AB</v>
      </c>
      <c r="P38" s="75" t="str">
        <f ca="1"/>
        <v>B=AC</v>
      </c>
    </row>
    <row r="39" spans="2:16" x14ac:dyDescent="0.2">
      <c r="B39" s="85" t="s">
        <v>49</v>
      </c>
      <c r="C39" s="49">
        <f>C37/C38</f>
        <v>309.50593373129954</v>
      </c>
      <c r="D39" s="51">
        <f>D37/D38</f>
        <v>20.289224533179691</v>
      </c>
      <c r="E39" s="51">
        <f>E37/E38</f>
        <v>-1.7253761314352127</v>
      </c>
      <c r="F39" s="52">
        <f>F37/F38</f>
        <v>3.2709363881302198</v>
      </c>
      <c r="G39" s="34"/>
      <c r="H39" s="34"/>
      <c r="I39" s="34"/>
      <c r="J39" s="34"/>
      <c r="K39" s="34"/>
      <c r="L39" s="34"/>
      <c r="M39" s="34"/>
      <c r="N39" s="14">
        <f ca="1"/>
        <v>0.78983333333333228</v>
      </c>
      <c r="O39" s="83">
        <f ca="1"/>
        <v>0.12733333333333174</v>
      </c>
      <c r="P39" s="84">
        <f ca="1"/>
        <v>6.7166666666667041E-2</v>
      </c>
    </row>
    <row r="40" spans="2:16" ht="13.5" thickBot="1" x14ac:dyDescent="0.25">
      <c r="B40" s="86" t="s">
        <v>50</v>
      </c>
      <c r="C40" s="58">
        <f>IF(ISNUMBER($H$42),(TDIST(ABS(C39),(COUNT($G$18:$O$21)-4),2)),"n/a")</f>
        <v>1.3296447492117496E-17</v>
      </c>
      <c r="D40" s="60">
        <f>IF(ISNUMBER($H$42),(TDIST(ABS(D39),(COUNT($G$18:$O$21)-4),2)),"n/a")</f>
        <v>3.6391252351855209E-8</v>
      </c>
      <c r="E40" s="60">
        <f>IF(ISNUMBER($H$42),(TDIST(ABS(E39),(COUNT($G$18:$O$21)-4),2)),"n/a")</f>
        <v>0.12274036269868709</v>
      </c>
      <c r="F40" s="61">
        <f>IF(ISNUMBER($H$42),(TDIST(ABS(F39),(COUNT($G$18:$O$21)-4),2)),"n/a")</f>
        <v>1.1340332096075278E-2</v>
      </c>
      <c r="G40" s="34"/>
      <c r="H40" s="34"/>
      <c r="I40" s="34"/>
      <c r="J40" s="34"/>
      <c r="K40" s="34"/>
      <c r="L40" s="34"/>
      <c r="M40" s="34"/>
      <c r="N40" s="27">
        <f>IF(ISNUMBER($H$42),$H$43,#REF!)</f>
        <v>8.9769765710376093E-2</v>
      </c>
      <c r="O40" s="78">
        <f>IF(ISNUMBER($H$42),$H$43,#REF!)</f>
        <v>8.9769765710376093E-2</v>
      </c>
      <c r="P40" s="79">
        <f>IF(ISNUMBER($H$42),$H$43,#REF!)</f>
        <v>8.9769765710376093E-2</v>
      </c>
    </row>
    <row r="41" spans="2:16" ht="13.5" thickBot="1" x14ac:dyDescent="0.25"/>
    <row r="42" spans="2:16" x14ac:dyDescent="0.2">
      <c r="B42" s="77" t="s">
        <v>51</v>
      </c>
      <c r="C42" s="87"/>
      <c r="D42" s="87"/>
      <c r="E42" s="87"/>
      <c r="F42" s="87"/>
      <c r="G42" s="87"/>
      <c r="H42" s="88">
        <f>IF(ISNUMBER(SQRT(AVERAGE(I26:I29))),SQRT(AVERAGE(I26:I29)),"n/a")</f>
        <v>0.13485300639338144</v>
      </c>
      <c r="I42" s="34"/>
      <c r="K42" s="1"/>
    </row>
    <row r="43" spans="2:16" x14ac:dyDescent="0.2">
      <c r="B43" s="89" t="s">
        <v>52</v>
      </c>
      <c r="C43" s="90"/>
      <c r="D43" s="90"/>
      <c r="E43" s="90"/>
      <c r="F43" s="90"/>
      <c r="G43" s="90"/>
      <c r="H43" s="26">
        <f>TINV(0.05,COUNT($G$18:$O$21)-4)*H42/SQRT(COUNT(G18:O21))</f>
        <v>8.9769765710376093E-2</v>
      </c>
      <c r="I43" s="34"/>
      <c r="J43" s="34"/>
    </row>
    <row r="44" spans="2:16" ht="13.5" thickBot="1" x14ac:dyDescent="0.25">
      <c r="B44" s="91" t="s">
        <v>53</v>
      </c>
      <c r="C44" s="92"/>
      <c r="D44" s="92"/>
      <c r="E44" s="92"/>
      <c r="F44" s="92"/>
      <c r="G44" s="92"/>
      <c r="H44" s="33">
        <f>H43*2</f>
        <v>0.17953953142075219</v>
      </c>
      <c r="I44" s="34"/>
      <c r="J44" s="34"/>
      <c r="K44" s="1"/>
    </row>
    <row r="45" spans="2:16" x14ac:dyDescent="0.2">
      <c r="B45" s="93"/>
      <c r="C45" s="34"/>
      <c r="D45" s="34"/>
      <c r="E45" s="34"/>
      <c r="F45" s="34"/>
      <c r="G45" s="34"/>
      <c r="H45" s="34"/>
      <c r="I45" s="34"/>
      <c r="J45" s="34"/>
    </row>
    <row r="46" spans="2:16" x14ac:dyDescent="0.2">
      <c r="H46" s="34"/>
    </row>
    <row r="48" spans="2:16" x14ac:dyDescent="0.2">
      <c r="B48" s="1" t="s">
        <v>54</v>
      </c>
    </row>
    <row r="49" spans="2:34" ht="13.5" thickBot="1" x14ac:dyDescent="0.25"/>
    <row r="50" spans="2:34" ht="13.5" thickBot="1" x14ac:dyDescent="0.25">
      <c r="C50" s="94" t="s">
        <v>55</v>
      </c>
      <c r="D50" s="95" t="s">
        <v>56</v>
      </c>
      <c r="E50" s="95" t="s">
        <v>57</v>
      </c>
      <c r="F50" s="95" t="s">
        <v>58</v>
      </c>
      <c r="G50" s="96" t="s">
        <v>59</v>
      </c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</row>
    <row r="51" spans="2:34" x14ac:dyDescent="0.2">
      <c r="B51" s="88" t="s">
        <v>60</v>
      </c>
      <c r="C51" s="97">
        <v>3</v>
      </c>
      <c r="D51" s="98">
        <f>D53-D52</f>
        <v>7.7347420000002236</v>
      </c>
      <c r="E51" s="98">
        <f>D51/C51</f>
        <v>2.5782473333334077</v>
      </c>
      <c r="F51" s="98">
        <f>E51/E52</f>
        <v>141.77619326930503</v>
      </c>
      <c r="G51" s="99">
        <f>FDIST(F51,C51,C52)</f>
        <v>2.837655294694978E-7</v>
      </c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</row>
    <row r="52" spans="2:34" x14ac:dyDescent="0.2">
      <c r="B52" s="26" t="s">
        <v>61</v>
      </c>
      <c r="C52" s="49">
        <f>C53-C51</f>
        <v>8</v>
      </c>
      <c r="D52" s="51">
        <f>E52*C52</f>
        <v>0.14548266666666701</v>
      </c>
      <c r="E52" s="51">
        <f>AVERAGE(I26:I29)</f>
        <v>1.8185333333333376E-2</v>
      </c>
      <c r="F52" s="51"/>
      <c r="G52" s="52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</row>
    <row r="53" spans="2:34" ht="13.5" thickBot="1" x14ac:dyDescent="0.25">
      <c r="B53" s="33" t="s">
        <v>62</v>
      </c>
      <c r="C53" s="58">
        <f>COUNT(G18:O21)-1</f>
        <v>11</v>
      </c>
      <c r="D53" s="60">
        <f>SUMSQ(G18:O21)-(SUM(G18:O21)^2/COUNT(G18:O21))</f>
        <v>7.8802246666668907</v>
      </c>
      <c r="E53" s="60">
        <f>D53/C53</f>
        <v>0.71638406060608095</v>
      </c>
      <c r="F53" s="60"/>
      <c r="G53" s="61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</row>
    <row r="54" spans="2:34" ht="13.5" thickBot="1" x14ac:dyDescent="0.25"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</row>
    <row r="55" spans="2:34" x14ac:dyDescent="0.2">
      <c r="B55" s="100" t="s">
        <v>63</v>
      </c>
      <c r="C55" s="87"/>
      <c r="D55" s="101">
        <f>D51/D53</f>
        <v>0.98153825901918068</v>
      </c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</row>
    <row r="56" spans="2:34" x14ac:dyDescent="0.2">
      <c r="B56" s="102" t="s">
        <v>64</v>
      </c>
      <c r="C56" s="103"/>
      <c r="D56" s="104">
        <f>IF(1-E52/E53&lt;0,0,1-E52/E53)</f>
        <v>0.97461510615137348</v>
      </c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</row>
    <row r="57" spans="2:34" ht="13.5" thickBot="1" x14ac:dyDescent="0.25">
      <c r="B57" s="86" t="s">
        <v>65</v>
      </c>
      <c r="C57" s="92"/>
      <c r="D57" s="105">
        <f>SQRT(E52)</f>
        <v>0.13485300639338144</v>
      </c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</row>
    <row r="58" spans="2:34" x14ac:dyDescent="0.2">
      <c r="B58" s="1"/>
      <c r="D58" s="10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</row>
    <row r="59" spans="2:34" x14ac:dyDescent="0.2">
      <c r="D59" s="10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</row>
    <row r="60" spans="2:34" x14ac:dyDescent="0.2">
      <c r="D60" s="10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</row>
    <row r="61" spans="2:34" x14ac:dyDescent="0.2">
      <c r="D61" s="10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</row>
    <row r="62" spans="2:34" x14ac:dyDescent="0.2">
      <c r="D62" s="10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</row>
    <row r="63" spans="2:34" x14ac:dyDescent="0.2">
      <c r="D63" s="10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  <c r="AG63" s="76"/>
      <c r="AH63" s="76"/>
    </row>
    <row r="64" spans="2:34" x14ac:dyDescent="0.2">
      <c r="D64" s="10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</row>
    <row r="65" spans="2:34" x14ac:dyDescent="0.2">
      <c r="D65" s="10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</row>
    <row r="66" spans="2:34" x14ac:dyDescent="0.2">
      <c r="D66" s="10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</row>
    <row r="67" spans="2:34" x14ac:dyDescent="0.2">
      <c r="D67" s="10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</row>
    <row r="68" spans="2:34" x14ac:dyDescent="0.2">
      <c r="D68" s="10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6"/>
    </row>
    <row r="69" spans="2:34" x14ac:dyDescent="0.2">
      <c r="D69" s="106"/>
      <c r="T69" s="76"/>
      <c r="U69" s="76"/>
      <c r="V69" s="76"/>
      <c r="W69" s="76"/>
      <c r="X69" s="76"/>
      <c r="Y69" s="76"/>
      <c r="Z69" s="76"/>
      <c r="AA69" s="76"/>
      <c r="AB69" s="76"/>
      <c r="AC69" s="76"/>
      <c r="AD69" s="76"/>
      <c r="AE69" s="76"/>
      <c r="AF69" s="76"/>
      <c r="AG69" s="76"/>
      <c r="AH69" s="76"/>
    </row>
    <row r="70" spans="2:34" x14ac:dyDescent="0.2">
      <c r="D70" s="10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  <c r="AG70" s="76"/>
      <c r="AH70" s="76"/>
    </row>
    <row r="71" spans="2:34" x14ac:dyDescent="0.2">
      <c r="D71" s="10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  <c r="AG71" s="76"/>
      <c r="AH71" s="76"/>
    </row>
    <row r="72" spans="2:34" x14ac:dyDescent="0.2">
      <c r="D72" s="10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  <c r="AG72" s="76"/>
      <c r="AH72" s="76"/>
    </row>
    <row r="73" spans="2:34" x14ac:dyDescent="0.2">
      <c r="D73" s="10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  <c r="AG73" s="76"/>
      <c r="AH73" s="76"/>
    </row>
    <row r="74" spans="2:34" x14ac:dyDescent="0.2">
      <c r="D74" s="10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</row>
    <row r="75" spans="2:34" x14ac:dyDescent="0.2">
      <c r="D75" s="10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  <c r="AG75" s="76"/>
      <c r="AH75" s="76"/>
    </row>
    <row r="76" spans="2:34" x14ac:dyDescent="0.2">
      <c r="D76" s="10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</row>
    <row r="77" spans="2:34" x14ac:dyDescent="0.2">
      <c r="B77" s="1" t="s">
        <v>66</v>
      </c>
      <c r="G77" s="64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</row>
    <row r="78" spans="2:34" ht="13.5" thickBot="1" x14ac:dyDescent="0.25"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6"/>
      <c r="AG78" s="76"/>
      <c r="AH78" s="76"/>
    </row>
    <row r="79" spans="2:34" ht="13.5" thickBot="1" x14ac:dyDescent="0.25">
      <c r="C79" s="67" t="s">
        <v>42</v>
      </c>
      <c r="D79" s="68" t="s">
        <v>36</v>
      </c>
      <c r="E79" s="68" t="s">
        <v>37</v>
      </c>
      <c r="F79" s="75" t="s">
        <v>38</v>
      </c>
      <c r="G79" s="76"/>
      <c r="H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</row>
    <row r="80" spans="2:34" x14ac:dyDescent="0.2">
      <c r="B80" s="107" t="s">
        <v>67</v>
      </c>
      <c r="C80" s="49"/>
      <c r="D80" s="51">
        <f>((IF(D$26=1,$H$26))+(IF(D$27=1,$H$27))+IF(D$28=1,$H$28)+IF(D$29=1,$H$29))/2</f>
        <v>0.15821224013553886</v>
      </c>
      <c r="E80" s="51">
        <f>((IF(E$26=1,$H$26))+(IF(E$27=1,$H$27))+IF(E$28=1,$H$28)+IF(E$29=1,$H$29))/2</f>
        <v>0.10709352597567257</v>
      </c>
      <c r="F80" s="52">
        <f>((IF(F$26=1,$H$26))+(IF(F$27=1,$H$27))+IF(F$28=1,$H$28)+IF(F$29=1,$H$29))/2</f>
        <v>7.9380713054570506E-2</v>
      </c>
      <c r="G80" s="34"/>
      <c r="H80" s="34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</row>
    <row r="81" spans="2:34" x14ac:dyDescent="0.2">
      <c r="B81" s="108" t="s">
        <v>68</v>
      </c>
      <c r="C81" s="49"/>
      <c r="D81" s="51">
        <f>((IF(D$26=-1,$H$26))+(IF(D$27=-1,$H$27))+IF(D$28=-1,$H$28)+IF(D$29=-1,$H$29))/2</f>
        <v>8.5447839840064432E-2</v>
      </c>
      <c r="E81" s="51">
        <f>((IF(E$26=-1,$H$26))+(IF(E$27=-1,$H$27))+IF(E$28=-1,$H$28)+IF(E$29=-1,$H$29))/2</f>
        <v>0.13656655399993073</v>
      </c>
      <c r="F81" s="52">
        <f>((IF(F$26=-1,$H$26))+(IF(F$27=-1,$H$27))+IF(F$28=-1,$H$28)+IF(F$29=-1,$H$29))/2</f>
        <v>0.16427936692103279</v>
      </c>
      <c r="G81" s="34"/>
      <c r="H81" s="34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</row>
    <row r="82" spans="2:34" x14ac:dyDescent="0.2">
      <c r="B82" s="109" t="s">
        <v>45</v>
      </c>
      <c r="C82" s="49"/>
      <c r="D82" s="51">
        <f>D80-D81</f>
        <v>7.276440029547443E-2</v>
      </c>
      <c r="E82" s="51">
        <f>E80-E81</f>
        <v>-2.9473028024258163E-2</v>
      </c>
      <c r="F82" s="52">
        <f>F80-F81</f>
        <v>-8.4898653866462281E-2</v>
      </c>
      <c r="G82" s="34"/>
      <c r="H82" s="34"/>
    </row>
    <row r="83" spans="2:34" ht="13.5" thickBot="1" x14ac:dyDescent="0.25">
      <c r="B83" s="110" t="s">
        <v>47</v>
      </c>
      <c r="C83" s="58">
        <f>AVERAGE(H26:H29)</f>
        <v>0.12183003998780165</v>
      </c>
      <c r="D83" s="60">
        <f>D82/2</f>
        <v>3.6382200147737215E-2</v>
      </c>
      <c r="E83" s="60">
        <f>E82/2</f>
        <v>-1.4736514012129082E-2</v>
      </c>
      <c r="F83" s="61">
        <f>F82/2</f>
        <v>-4.2449326933231141E-2</v>
      </c>
      <c r="G83" s="34"/>
      <c r="H83" s="34"/>
    </row>
    <row r="84" spans="2:34" x14ac:dyDescent="0.2">
      <c r="I84" s="76"/>
      <c r="J84" s="76"/>
      <c r="K84" s="76"/>
      <c r="L84" s="76"/>
      <c r="N84" s="36" t="s">
        <v>69</v>
      </c>
    </row>
    <row r="85" spans="2:34" ht="13.5" thickBot="1" x14ac:dyDescent="0.25">
      <c r="I85" s="34"/>
      <c r="J85" s="34"/>
      <c r="K85" s="34"/>
      <c r="L85" s="34"/>
    </row>
    <row r="86" spans="2:34" x14ac:dyDescent="0.2">
      <c r="I86" s="34"/>
      <c r="J86" s="34"/>
      <c r="K86" s="34"/>
      <c r="L86" s="34"/>
      <c r="N86" s="67" t="s">
        <v>36</v>
      </c>
      <c r="O86" s="68" t="s">
        <v>37</v>
      </c>
      <c r="P86" s="75" t="s">
        <v>38</v>
      </c>
    </row>
    <row r="87" spans="2:34" ht="13.5" thickBot="1" x14ac:dyDescent="0.25">
      <c r="I87" s="34"/>
      <c r="J87" s="34"/>
      <c r="K87" s="34"/>
      <c r="L87" s="34"/>
      <c r="N87" s="27">
        <f>ABS(D83)</f>
        <v>3.6382200147737215E-2</v>
      </c>
      <c r="O87" s="78">
        <f>ABS(E83)</f>
        <v>1.4736514012129082E-2</v>
      </c>
      <c r="P87" s="79">
        <f>ABS(F83)</f>
        <v>4.2449326933231141E-2</v>
      </c>
    </row>
    <row r="88" spans="2:34" x14ac:dyDescent="0.2">
      <c r="I88" s="34"/>
      <c r="J88" s="34"/>
      <c r="K88" s="34"/>
      <c r="L88" s="34"/>
    </row>
    <row r="89" spans="2:34" x14ac:dyDescent="0.2">
      <c r="I89" s="34"/>
      <c r="J89" s="34"/>
      <c r="K89" s="34"/>
      <c r="L89" s="34"/>
      <c r="N89" s="1" t="s">
        <v>70</v>
      </c>
    </row>
    <row r="90" spans="2:34" ht="13.5" thickBot="1" x14ac:dyDescent="0.25">
      <c r="I90" s="34"/>
      <c r="J90" s="34"/>
      <c r="K90" s="34"/>
      <c r="L90" s="34"/>
    </row>
    <row r="91" spans="2:34" x14ac:dyDescent="0.2">
      <c r="I91" s="34"/>
      <c r="J91" s="34"/>
      <c r="K91" s="34"/>
      <c r="L91" s="34"/>
      <c r="N91" s="67" t="str">
        <f t="array" aca="1" ref="N91:P92" ca="1">INDEX(N86:P87,{1;2},MATCH(TRANSPOSE(ROW(INDIRECT("1:"&amp;COUNT(N87:P87)))),ROUND(PERCENTRANK(RANK(N87:P87,N87:P87)+COLUMN(N87:P87)/COLUMN(P87),RANK(N87:P87,N87:P87)+COLUMN(N87:P87)/COLUMN(P87),30)*(COUNT(N87:P87)-1),0)+1,0))</f>
        <v>C=AB</v>
      </c>
      <c r="O91" s="68" t="str">
        <f ca="1"/>
        <v>A=BC</v>
      </c>
      <c r="P91" s="75" t="str">
        <f ca="1"/>
        <v>B=AC</v>
      </c>
    </row>
    <row r="92" spans="2:34" ht="13.5" thickBot="1" x14ac:dyDescent="0.25">
      <c r="N92" s="27">
        <f ca="1"/>
        <v>4.2449326933231141E-2</v>
      </c>
      <c r="O92" s="78">
        <f ca="1"/>
        <v>3.6382200147737215E-2</v>
      </c>
      <c r="P92" s="79">
        <f ca="1"/>
        <v>1.4736514012129082E-2</v>
      </c>
    </row>
    <row r="94" spans="2:34" x14ac:dyDescent="0.2">
      <c r="I94" s="34"/>
    </row>
    <row r="95" spans="2:34" x14ac:dyDescent="0.2">
      <c r="I95" s="34"/>
    </row>
    <row r="96" spans="2:34" x14ac:dyDescent="0.2">
      <c r="I96" s="34"/>
    </row>
    <row r="101" spans="1:34" x14ac:dyDescent="0.2"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</row>
    <row r="102" spans="1:34" x14ac:dyDescent="0.2"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</row>
    <row r="103" spans="1:34" x14ac:dyDescent="0.2"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</row>
    <row r="104" spans="1:34" x14ac:dyDescent="0.2"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</row>
    <row r="105" spans="1:34" x14ac:dyDescent="0.2"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</row>
    <row r="106" spans="1:34" x14ac:dyDescent="0.2"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</row>
    <row r="107" spans="1:34" x14ac:dyDescent="0.2"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</row>
    <row r="108" spans="1:34" x14ac:dyDescent="0.2">
      <c r="B108" s="111" t="s">
        <v>71</v>
      </c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  <c r="AF108" s="76"/>
      <c r="AG108" s="76"/>
      <c r="AH108" s="76"/>
    </row>
    <row r="109" spans="1:34" x14ac:dyDescent="0.2">
      <c r="A109" s="112"/>
      <c r="B109" s="112"/>
      <c r="C109" s="112"/>
      <c r="D109" s="112"/>
      <c r="E109" s="112"/>
      <c r="F109" s="112"/>
      <c r="G109" s="112"/>
      <c r="H109" s="112"/>
      <c r="I109" s="112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</row>
    <row r="110" spans="1:34" x14ac:dyDescent="0.2">
      <c r="A110" s="112"/>
      <c r="B110" s="112"/>
      <c r="C110" s="112"/>
      <c r="D110" s="112"/>
      <c r="E110" s="112"/>
      <c r="F110" s="112"/>
      <c r="G110" s="112"/>
      <c r="H110" s="112"/>
      <c r="I110" s="112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76"/>
      <c r="AF110" s="76"/>
      <c r="AG110" s="76"/>
      <c r="AH110" s="76"/>
    </row>
    <row r="111" spans="1:34" x14ac:dyDescent="0.2">
      <c r="A111" s="112"/>
      <c r="B111" s="112"/>
      <c r="C111" s="112"/>
      <c r="D111" s="112"/>
      <c r="E111" s="112"/>
      <c r="F111" s="112"/>
      <c r="G111" s="112"/>
      <c r="H111" s="112"/>
      <c r="I111" s="112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  <c r="AG111" s="76"/>
      <c r="AH111" s="76"/>
    </row>
    <row r="112" spans="1:34" x14ac:dyDescent="0.2">
      <c r="A112" s="112"/>
      <c r="B112" s="112"/>
      <c r="C112" s="112"/>
      <c r="D112" s="112"/>
      <c r="E112" s="112"/>
      <c r="F112" s="112"/>
      <c r="G112" s="112"/>
      <c r="H112" s="112"/>
      <c r="I112" s="112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</row>
    <row r="113" spans="1:16" x14ac:dyDescent="0.2">
      <c r="A113" s="112"/>
      <c r="B113" s="112"/>
      <c r="C113" s="112"/>
      <c r="D113" s="112"/>
      <c r="E113" s="112"/>
      <c r="F113" s="112"/>
      <c r="G113" s="112"/>
      <c r="H113" s="112"/>
      <c r="I113" s="112"/>
    </row>
    <row r="114" spans="1:16" x14ac:dyDescent="0.2">
      <c r="A114" s="112"/>
      <c r="B114" s="112"/>
      <c r="C114" s="112"/>
      <c r="D114" s="112"/>
      <c r="E114" s="112"/>
      <c r="F114" s="112"/>
      <c r="G114" s="112"/>
      <c r="H114" s="112"/>
      <c r="I114" s="112"/>
    </row>
    <row r="115" spans="1:16" x14ac:dyDescent="0.2">
      <c r="A115" s="112"/>
      <c r="B115" s="112"/>
      <c r="C115" s="112"/>
      <c r="D115" s="112"/>
      <c r="E115" s="112"/>
      <c r="F115" s="112"/>
      <c r="G115" s="112"/>
      <c r="H115" s="112"/>
      <c r="I115" s="112"/>
    </row>
    <row r="116" spans="1:16" x14ac:dyDescent="0.2">
      <c r="A116" s="112"/>
      <c r="B116" s="112"/>
      <c r="C116" s="112"/>
      <c r="D116" s="112"/>
      <c r="E116" s="112"/>
      <c r="F116" s="112"/>
      <c r="G116" s="112"/>
      <c r="H116" s="112"/>
      <c r="I116" s="112"/>
    </row>
    <row r="117" spans="1:16" x14ac:dyDescent="0.2">
      <c r="A117" s="112"/>
      <c r="B117" s="112"/>
      <c r="C117" s="112"/>
      <c r="D117" s="112"/>
      <c r="E117" s="112"/>
      <c r="F117" s="112"/>
      <c r="G117" s="112"/>
      <c r="H117" s="112"/>
      <c r="I117" s="112"/>
    </row>
    <row r="118" spans="1:16" x14ac:dyDescent="0.2">
      <c r="A118" s="112"/>
      <c r="B118" s="112"/>
      <c r="C118" s="112"/>
      <c r="D118" s="112"/>
      <c r="E118" s="112"/>
      <c r="F118" s="112"/>
      <c r="G118" s="112"/>
      <c r="H118" s="112"/>
      <c r="I118" s="112"/>
    </row>
    <row r="119" spans="1:16" x14ac:dyDescent="0.2">
      <c r="A119" s="112"/>
      <c r="B119" s="112"/>
      <c r="C119" s="112"/>
      <c r="D119" s="112"/>
      <c r="E119" s="112"/>
      <c r="F119" s="112"/>
      <c r="G119" s="112"/>
      <c r="H119" s="112"/>
      <c r="I119" s="112"/>
    </row>
    <row r="120" spans="1:16" x14ac:dyDescent="0.2">
      <c r="A120" s="112"/>
      <c r="B120" s="112"/>
      <c r="C120" s="112"/>
      <c r="D120" s="112"/>
      <c r="E120" s="112"/>
      <c r="F120" s="112"/>
      <c r="G120" s="112"/>
      <c r="H120" s="112"/>
      <c r="I120" s="112"/>
    </row>
    <row r="121" spans="1:16" x14ac:dyDescent="0.2">
      <c r="A121" s="112"/>
      <c r="B121" s="112"/>
      <c r="C121" s="112"/>
      <c r="D121" s="112"/>
      <c r="E121" s="112"/>
      <c r="F121" s="112"/>
      <c r="G121" s="112"/>
      <c r="H121" s="112"/>
      <c r="I121" s="112"/>
    </row>
    <row r="122" spans="1:16" x14ac:dyDescent="0.2">
      <c r="A122" s="112"/>
      <c r="B122" s="112"/>
      <c r="C122" s="112"/>
      <c r="D122" s="112"/>
      <c r="E122" s="112"/>
      <c r="F122" s="112"/>
      <c r="G122" s="112"/>
      <c r="H122" s="112"/>
      <c r="I122" s="112"/>
    </row>
    <row r="123" spans="1:16" x14ac:dyDescent="0.2">
      <c r="A123" s="112"/>
      <c r="B123" s="112"/>
      <c r="C123" s="112"/>
      <c r="D123" s="112"/>
      <c r="E123" s="112"/>
      <c r="F123" s="112"/>
      <c r="G123" s="112"/>
      <c r="H123" s="112"/>
      <c r="I123" s="112"/>
    </row>
    <row r="124" spans="1:16" x14ac:dyDescent="0.2">
      <c r="A124" s="112"/>
      <c r="B124" s="112"/>
      <c r="C124" s="112"/>
      <c r="D124" s="112"/>
      <c r="E124" s="112"/>
      <c r="F124" s="112"/>
      <c r="G124" s="112"/>
      <c r="H124" s="112"/>
      <c r="I124" s="112"/>
      <c r="P124" s="48"/>
    </row>
    <row r="125" spans="1:16" x14ac:dyDescent="0.2">
      <c r="A125" s="112"/>
      <c r="B125" s="112"/>
      <c r="C125" s="112"/>
      <c r="D125" s="112"/>
      <c r="E125" s="112"/>
      <c r="F125" s="112"/>
      <c r="G125" s="112"/>
      <c r="H125" s="112"/>
      <c r="I125" s="112"/>
    </row>
    <row r="126" spans="1:16" x14ac:dyDescent="0.2">
      <c r="A126" s="112"/>
      <c r="B126" s="112"/>
      <c r="C126" s="112"/>
      <c r="D126" s="112"/>
      <c r="E126" s="112"/>
      <c r="F126" s="112"/>
      <c r="G126" s="112"/>
      <c r="H126" s="112"/>
      <c r="I126" s="112"/>
      <c r="P126" s="48"/>
    </row>
    <row r="127" spans="1:16" x14ac:dyDescent="0.2">
      <c r="A127" s="112"/>
      <c r="B127" s="112"/>
      <c r="C127" s="112"/>
      <c r="D127" s="112"/>
      <c r="E127" s="112"/>
      <c r="F127" s="112"/>
      <c r="G127" s="112"/>
      <c r="H127" s="112"/>
      <c r="I127" s="112"/>
    </row>
    <row r="128" spans="1:16" x14ac:dyDescent="0.2">
      <c r="A128" s="112"/>
      <c r="B128" s="112"/>
      <c r="C128" s="112"/>
      <c r="D128" s="112"/>
      <c r="E128" s="112"/>
      <c r="F128" s="112"/>
      <c r="G128" s="112"/>
      <c r="H128" s="112"/>
      <c r="I128" s="112"/>
    </row>
    <row r="129" spans="1:10" x14ac:dyDescent="0.2">
      <c r="A129" s="112"/>
      <c r="B129" s="112"/>
      <c r="C129" s="112"/>
      <c r="D129" s="112"/>
      <c r="E129" s="112"/>
      <c r="F129" s="112"/>
      <c r="G129" s="112"/>
      <c r="H129" s="112"/>
      <c r="I129" s="112"/>
    </row>
    <row r="130" spans="1:10" x14ac:dyDescent="0.2">
      <c r="A130" s="112"/>
      <c r="B130" s="112"/>
      <c r="C130" s="112"/>
      <c r="D130" s="112"/>
      <c r="E130" s="112"/>
      <c r="F130" s="112"/>
      <c r="G130" s="112"/>
      <c r="H130" s="112"/>
      <c r="I130" s="112"/>
    </row>
    <row r="131" spans="1:10" x14ac:dyDescent="0.2">
      <c r="A131" s="112"/>
      <c r="B131" s="112"/>
      <c r="C131" s="112"/>
      <c r="D131" s="112"/>
      <c r="E131" s="112"/>
      <c r="F131" s="112"/>
      <c r="G131" s="112"/>
      <c r="H131" s="112"/>
      <c r="I131" s="112"/>
    </row>
    <row r="132" spans="1:10" x14ac:dyDescent="0.2">
      <c r="A132" s="112"/>
      <c r="B132" s="112"/>
      <c r="C132" s="112"/>
      <c r="D132" s="112"/>
      <c r="E132" s="112"/>
      <c r="F132" s="112"/>
      <c r="G132" s="112"/>
      <c r="H132" s="112"/>
      <c r="I132" s="112"/>
    </row>
    <row r="133" spans="1:10" x14ac:dyDescent="0.2">
      <c r="A133" s="112"/>
      <c r="B133" s="112"/>
      <c r="C133" s="112"/>
      <c r="D133" s="112"/>
      <c r="E133" s="112"/>
      <c r="F133" s="112"/>
      <c r="G133" s="112"/>
      <c r="H133" s="112"/>
      <c r="I133" s="112"/>
    </row>
    <row r="134" spans="1:10" x14ac:dyDescent="0.2">
      <c r="A134" s="112"/>
      <c r="B134" s="112"/>
      <c r="C134" s="112"/>
      <c r="D134" s="112"/>
      <c r="E134" s="112"/>
      <c r="F134" s="112"/>
      <c r="G134" s="112"/>
      <c r="H134" s="112"/>
      <c r="I134" s="112"/>
    </row>
    <row r="135" spans="1:10" x14ac:dyDescent="0.2">
      <c r="A135" s="112"/>
      <c r="B135" s="112"/>
      <c r="C135" s="112"/>
      <c r="D135" s="112"/>
      <c r="E135" s="112"/>
      <c r="F135" s="112"/>
      <c r="G135" s="112"/>
      <c r="H135" s="112"/>
      <c r="I135" s="112"/>
    </row>
    <row r="136" spans="1:10" x14ac:dyDescent="0.2">
      <c r="A136" s="112"/>
      <c r="B136" s="112"/>
      <c r="C136" s="112"/>
      <c r="D136" s="112"/>
      <c r="E136" s="112"/>
      <c r="F136" s="112"/>
      <c r="G136" s="112"/>
      <c r="H136" s="112"/>
      <c r="I136" s="112"/>
    </row>
    <row r="137" spans="1:10" x14ac:dyDescent="0.2">
      <c r="A137" s="112"/>
      <c r="B137" s="112"/>
      <c r="C137" s="112"/>
      <c r="D137" s="112"/>
      <c r="E137" s="112"/>
      <c r="F137" s="112"/>
      <c r="G137" s="112"/>
      <c r="H137" s="112"/>
      <c r="I137" s="112"/>
    </row>
    <row r="138" spans="1:10" x14ac:dyDescent="0.2">
      <c r="A138" s="112"/>
      <c r="B138" s="112"/>
      <c r="C138" s="112"/>
      <c r="D138" s="112"/>
      <c r="E138" s="112"/>
      <c r="F138" s="112"/>
      <c r="G138" s="112"/>
      <c r="H138" s="112"/>
      <c r="I138" s="112"/>
    </row>
    <row r="139" spans="1:10" x14ac:dyDescent="0.2">
      <c r="A139" s="112"/>
      <c r="B139" s="112"/>
      <c r="C139" s="112"/>
      <c r="D139" s="112"/>
      <c r="E139" s="112"/>
      <c r="F139" s="112"/>
      <c r="G139" s="112"/>
      <c r="H139" s="112"/>
      <c r="I139" s="112"/>
    </row>
    <row r="140" spans="1:10" x14ac:dyDescent="0.2">
      <c r="A140" s="112"/>
      <c r="B140" s="112"/>
      <c r="C140" s="112"/>
      <c r="D140" s="112"/>
      <c r="E140" s="112"/>
      <c r="F140" s="112"/>
      <c r="G140" s="112"/>
      <c r="H140" s="112"/>
      <c r="I140" s="112"/>
    </row>
    <row r="141" spans="1:10" x14ac:dyDescent="0.2">
      <c r="A141" s="112"/>
      <c r="B141" s="112"/>
      <c r="C141" s="112"/>
      <c r="D141" s="112"/>
      <c r="E141" s="112"/>
      <c r="F141" s="112"/>
      <c r="G141" s="112"/>
      <c r="H141" s="112"/>
      <c r="I141" s="112"/>
    </row>
    <row r="142" spans="1:10" x14ac:dyDescent="0.2">
      <c r="A142" s="112"/>
      <c r="B142" s="112"/>
      <c r="C142" s="112"/>
      <c r="D142" s="112"/>
      <c r="E142" s="112"/>
      <c r="F142" s="112"/>
      <c r="G142" s="112"/>
      <c r="H142" s="112"/>
      <c r="I142" s="112"/>
    </row>
    <row r="143" spans="1:10" x14ac:dyDescent="0.2">
      <c r="A143" s="112"/>
      <c r="B143" s="112"/>
      <c r="C143" s="112"/>
      <c r="D143" s="112"/>
      <c r="E143" s="112"/>
      <c r="F143" s="112"/>
      <c r="G143" s="112"/>
      <c r="H143" s="112"/>
      <c r="I143" s="112"/>
      <c r="J143" s="113"/>
    </row>
    <row r="144" spans="1:10" x14ac:dyDescent="0.2">
      <c r="A144" s="113"/>
      <c r="B144" s="113"/>
      <c r="C144" s="113"/>
      <c r="D144" s="113"/>
      <c r="E144" s="113"/>
      <c r="F144" s="113"/>
      <c r="G144" s="113"/>
      <c r="H144" s="113"/>
      <c r="I144" s="113"/>
      <c r="J144" s="113"/>
    </row>
    <row r="145" spans="1:28" x14ac:dyDescent="0.2">
      <c r="A145" s="113"/>
      <c r="B145" s="113"/>
      <c r="C145" s="113"/>
      <c r="D145" s="113"/>
      <c r="E145" s="113"/>
      <c r="F145" s="113"/>
      <c r="G145" s="113"/>
      <c r="H145" s="113"/>
      <c r="I145" s="113"/>
      <c r="J145" s="113"/>
    </row>
    <row r="146" spans="1:28" x14ac:dyDescent="0.2">
      <c r="A146" s="113"/>
      <c r="B146" s="113"/>
      <c r="C146" s="113"/>
      <c r="D146" s="113"/>
      <c r="E146" s="113"/>
      <c r="F146" s="113"/>
      <c r="G146" s="113"/>
      <c r="H146" s="113"/>
      <c r="I146" s="113"/>
      <c r="J146" s="113"/>
    </row>
    <row r="147" spans="1:28" x14ac:dyDescent="0.2">
      <c r="A147" s="113"/>
      <c r="B147" s="113"/>
      <c r="C147" s="113"/>
      <c r="D147" s="113"/>
      <c r="E147" s="113"/>
      <c r="F147" s="113"/>
      <c r="G147" s="113"/>
      <c r="H147" s="113"/>
      <c r="I147" s="113"/>
      <c r="J147" s="113"/>
    </row>
    <row r="148" spans="1:28" x14ac:dyDescent="0.2">
      <c r="A148" s="113"/>
      <c r="B148" s="113"/>
      <c r="C148" s="113"/>
      <c r="D148" s="113"/>
      <c r="E148" s="113"/>
      <c r="F148" s="113"/>
      <c r="G148" s="113"/>
      <c r="H148" s="113"/>
      <c r="I148" s="113"/>
      <c r="J148" s="113"/>
    </row>
    <row r="149" spans="1:28" x14ac:dyDescent="0.2">
      <c r="A149" s="113"/>
      <c r="B149" s="113"/>
      <c r="C149" s="113"/>
      <c r="D149" s="113"/>
      <c r="E149" s="113"/>
      <c r="F149" s="113"/>
      <c r="G149" s="113"/>
      <c r="H149" s="113"/>
      <c r="I149" s="113"/>
      <c r="J149" s="113"/>
    </row>
    <row r="150" spans="1:28" x14ac:dyDescent="0.2">
      <c r="A150" s="113"/>
      <c r="B150" s="114" t="str">
        <f>$C$11</f>
        <v>Pressure</v>
      </c>
      <c r="C150" s="113" t="s">
        <v>72</v>
      </c>
      <c r="D150" s="113"/>
      <c r="E150" s="114" t="str">
        <f>$C$12</f>
        <v>Temperature</v>
      </c>
      <c r="F150" s="113" t="s">
        <v>72</v>
      </c>
      <c r="G150" s="113"/>
      <c r="H150" s="114" t="str">
        <f>C13</f>
        <v>Time</v>
      </c>
      <c r="I150" s="113" t="s">
        <v>72</v>
      </c>
      <c r="J150" s="113"/>
    </row>
    <row r="151" spans="1:28" x14ac:dyDescent="0.2">
      <c r="A151" s="113"/>
      <c r="B151" s="113">
        <f>$D$11</f>
        <v>15</v>
      </c>
      <c r="C151" s="113">
        <f>$D$35</f>
        <v>11.258833333333335</v>
      </c>
      <c r="D151" s="113"/>
      <c r="E151" s="113">
        <f>$D$12</f>
        <v>150</v>
      </c>
      <c r="F151" s="113">
        <f>$E$35</f>
        <v>12.115833333333335</v>
      </c>
      <c r="G151" s="113"/>
      <c r="H151" s="113">
        <f>D13</f>
        <v>5</v>
      </c>
      <c r="I151" s="113">
        <f>F35</f>
        <v>11.921333333333335</v>
      </c>
      <c r="J151" s="113"/>
    </row>
    <row r="152" spans="1:28" x14ac:dyDescent="0.2">
      <c r="A152" s="113"/>
      <c r="B152" s="113">
        <f>$E$11</f>
        <v>18</v>
      </c>
      <c r="C152" s="113">
        <f>$D$34</f>
        <v>12.8385</v>
      </c>
      <c r="D152" s="113"/>
      <c r="E152" s="113">
        <f>$E$12</f>
        <v>180</v>
      </c>
      <c r="F152" s="113">
        <f>$E$34</f>
        <v>11.9815</v>
      </c>
      <c r="G152" s="113"/>
      <c r="H152" s="113">
        <f>E13</f>
        <v>5.2</v>
      </c>
      <c r="I152" s="113">
        <f>F34</f>
        <v>12.175999999999998</v>
      </c>
      <c r="J152" s="113"/>
    </row>
    <row r="153" spans="1:28" x14ac:dyDescent="0.2">
      <c r="A153" s="113"/>
      <c r="B153" s="113"/>
      <c r="C153" s="113"/>
      <c r="D153" s="113"/>
      <c r="E153" s="113"/>
      <c r="F153" s="113"/>
      <c r="G153" s="113"/>
      <c r="H153" s="113"/>
      <c r="I153" s="113"/>
      <c r="J153" s="115"/>
    </row>
    <row r="154" spans="1:28" x14ac:dyDescent="0.2">
      <c r="A154" s="113"/>
      <c r="B154" s="115"/>
      <c r="C154" s="113"/>
      <c r="D154" s="113"/>
      <c r="E154" s="113"/>
      <c r="F154" s="113"/>
      <c r="G154" s="113"/>
      <c r="H154" s="113"/>
      <c r="I154" s="113"/>
      <c r="J154" s="113"/>
    </row>
    <row r="155" spans="1:28" x14ac:dyDescent="0.2">
      <c r="A155" s="113"/>
      <c r="B155" s="115"/>
      <c r="C155" s="113"/>
      <c r="D155" s="113"/>
      <c r="E155" s="113"/>
      <c r="F155" s="113"/>
      <c r="G155" s="113"/>
      <c r="H155" s="113"/>
      <c r="I155" s="113"/>
      <c r="J155" s="113"/>
      <c r="V155" s="48"/>
      <c r="AB155" s="48"/>
    </row>
    <row r="156" spans="1:28" x14ac:dyDescent="0.2">
      <c r="A156" s="113"/>
      <c r="B156" s="115"/>
      <c r="C156" s="113"/>
      <c r="D156" s="113"/>
      <c r="E156" s="113"/>
      <c r="F156" s="113"/>
      <c r="G156" s="113"/>
      <c r="H156" s="113"/>
      <c r="I156" s="113"/>
      <c r="J156" s="113"/>
    </row>
    <row r="157" spans="1:28" x14ac:dyDescent="0.2">
      <c r="A157" s="113"/>
      <c r="B157" s="113"/>
      <c r="C157" s="113"/>
      <c r="D157" s="113"/>
      <c r="E157" s="113"/>
      <c r="F157" s="113"/>
      <c r="G157" s="113"/>
      <c r="H157" s="113"/>
      <c r="I157" s="113"/>
      <c r="J157" s="113"/>
      <c r="P157" s="48"/>
    </row>
    <row r="158" spans="1:28" x14ac:dyDescent="0.2">
      <c r="A158" s="113"/>
      <c r="B158" s="114"/>
      <c r="C158" s="113"/>
      <c r="D158" s="113"/>
      <c r="E158" s="113"/>
      <c r="F158" s="113"/>
      <c r="G158" s="113"/>
      <c r="H158" s="113"/>
      <c r="I158" s="114"/>
      <c r="J158" s="113"/>
    </row>
    <row r="159" spans="1:28" x14ac:dyDescent="0.2">
      <c r="A159" s="113"/>
      <c r="B159" s="113"/>
      <c r="C159" s="113"/>
      <c r="D159" s="113"/>
      <c r="E159" s="113"/>
      <c r="F159" s="113"/>
      <c r="G159" s="113"/>
      <c r="H159" s="113"/>
      <c r="I159" s="113"/>
      <c r="J159" s="113"/>
    </row>
    <row r="160" spans="1:28" x14ac:dyDescent="0.2">
      <c r="A160" s="113"/>
      <c r="B160" s="113"/>
      <c r="C160" s="113"/>
      <c r="D160" s="113"/>
      <c r="E160" s="113"/>
      <c r="F160" s="113"/>
      <c r="G160" s="113"/>
      <c r="H160" s="113"/>
      <c r="I160" s="113"/>
      <c r="J160" s="113"/>
      <c r="O160" s="48"/>
    </row>
    <row r="161" spans="1:20" x14ac:dyDescent="0.2">
      <c r="A161" s="113"/>
      <c r="B161" s="113"/>
      <c r="C161" s="113"/>
      <c r="D161" s="113"/>
      <c r="E161" s="113"/>
      <c r="F161" s="113"/>
      <c r="G161" s="113"/>
      <c r="H161" s="113"/>
      <c r="I161" s="113"/>
      <c r="J161" s="113"/>
    </row>
    <row r="162" spans="1:20" x14ac:dyDescent="0.2">
      <c r="A162" s="113"/>
      <c r="B162" s="113"/>
      <c r="C162" s="113"/>
      <c r="D162" s="113"/>
      <c r="E162" s="113"/>
      <c r="F162" s="113"/>
      <c r="G162" s="113"/>
      <c r="H162" s="113"/>
      <c r="I162" s="113"/>
      <c r="J162" s="113"/>
    </row>
    <row r="163" spans="1:20" x14ac:dyDescent="0.2">
      <c r="A163" s="113"/>
      <c r="B163" s="113"/>
      <c r="C163" s="113"/>
      <c r="D163" s="113"/>
      <c r="E163" s="113"/>
      <c r="F163" s="113"/>
      <c r="G163" s="113"/>
      <c r="H163" s="113"/>
      <c r="I163" s="113"/>
      <c r="J163" s="113"/>
    </row>
    <row r="164" spans="1:20" x14ac:dyDescent="0.2">
      <c r="A164" s="113"/>
      <c r="B164" s="113"/>
      <c r="C164" s="113"/>
      <c r="D164" s="113"/>
      <c r="E164" s="113"/>
      <c r="F164" s="113"/>
      <c r="G164" s="113"/>
      <c r="H164" s="113"/>
      <c r="I164" s="113"/>
      <c r="J164" s="113"/>
    </row>
    <row r="165" spans="1:20" x14ac:dyDescent="0.2">
      <c r="A165" s="113"/>
      <c r="B165" s="113"/>
      <c r="C165" s="113"/>
      <c r="D165" s="113"/>
      <c r="E165" s="113"/>
      <c r="F165" s="113"/>
      <c r="G165" s="113"/>
      <c r="H165" s="113"/>
      <c r="I165" s="113"/>
      <c r="J165" s="113"/>
    </row>
    <row r="166" spans="1:20" x14ac:dyDescent="0.2">
      <c r="A166" s="113"/>
      <c r="B166" s="113"/>
      <c r="C166" s="113"/>
      <c r="D166" s="113"/>
      <c r="E166" s="113"/>
      <c r="F166" s="113"/>
      <c r="G166" s="113"/>
      <c r="H166" s="113"/>
      <c r="I166" s="113"/>
      <c r="J166" s="113"/>
    </row>
    <row r="167" spans="1:20" x14ac:dyDescent="0.2">
      <c r="A167" s="113"/>
      <c r="B167" s="113"/>
      <c r="C167" s="113"/>
      <c r="D167" s="113"/>
      <c r="E167" s="113"/>
      <c r="F167" s="113"/>
      <c r="G167" s="113"/>
      <c r="H167" s="113"/>
      <c r="I167" s="113"/>
      <c r="J167" s="113"/>
    </row>
    <row r="168" spans="1:20" x14ac:dyDescent="0.2">
      <c r="A168" s="113"/>
      <c r="B168" s="113"/>
      <c r="C168" s="113"/>
      <c r="D168" s="113"/>
      <c r="E168" s="113"/>
      <c r="F168" s="113"/>
      <c r="G168" s="113"/>
      <c r="H168" s="113"/>
      <c r="I168" s="113"/>
      <c r="J168" s="113"/>
    </row>
    <row r="169" spans="1:20" x14ac:dyDescent="0.2">
      <c r="A169" s="113"/>
      <c r="B169" s="113"/>
      <c r="C169" s="113"/>
      <c r="D169" s="113"/>
      <c r="E169" s="113"/>
      <c r="F169" s="113"/>
      <c r="G169" s="113"/>
      <c r="H169" s="113"/>
      <c r="I169" s="113"/>
      <c r="J169" s="113"/>
    </row>
    <row r="170" spans="1:20" x14ac:dyDescent="0.2">
      <c r="A170" s="113"/>
      <c r="B170" s="116" t="s">
        <v>73</v>
      </c>
      <c r="C170" s="113"/>
      <c r="D170" s="113"/>
      <c r="E170" s="113"/>
      <c r="F170" s="113"/>
      <c r="G170" s="113"/>
      <c r="H170" s="113"/>
      <c r="I170" s="113"/>
      <c r="J170" s="113"/>
    </row>
    <row r="171" spans="1:20" x14ac:dyDescent="0.2">
      <c r="A171" s="113"/>
      <c r="B171" s="116" t="s">
        <v>74</v>
      </c>
      <c r="C171" s="113" t="str">
        <f>C6</f>
        <v>Bottle Fill in Oz.</v>
      </c>
      <c r="D171" s="113"/>
      <c r="E171" s="113"/>
      <c r="F171" s="113"/>
      <c r="G171" s="113"/>
      <c r="H171" s="113"/>
      <c r="I171" s="113"/>
      <c r="J171" s="113"/>
    </row>
    <row r="172" spans="1:20" x14ac:dyDescent="0.2">
      <c r="A172" s="113"/>
      <c r="B172" s="117" t="s">
        <v>75</v>
      </c>
      <c r="C172" s="117" t="s">
        <v>76</v>
      </c>
      <c r="D172" s="113"/>
      <c r="E172" s="113"/>
      <c r="F172" s="113"/>
      <c r="G172" s="113"/>
      <c r="H172" s="113"/>
      <c r="I172" s="113"/>
      <c r="J172" s="113"/>
      <c r="T172" s="48"/>
    </row>
    <row r="173" spans="1:20" x14ac:dyDescent="0.2">
      <c r="A173" s="113"/>
      <c r="B173" s="118">
        <f>MIN(C151:C152,F151:F152,I151:I152)</f>
        <v>11.258833333333335</v>
      </c>
      <c r="C173" s="119">
        <f>IF(B173&gt;0,(B173-(0.05*B173)),(B173+(0.05*B173)))</f>
        <v>10.695891666666668</v>
      </c>
      <c r="D173" s="113"/>
      <c r="E173" s="113"/>
      <c r="F173" s="113"/>
      <c r="G173" s="113"/>
      <c r="H173" s="113"/>
      <c r="I173" s="113"/>
      <c r="J173" s="113"/>
    </row>
    <row r="174" spans="1:20" x14ac:dyDescent="0.2">
      <c r="A174" s="113"/>
      <c r="B174" s="117">
        <f>MAX(C151:C152,F151:F152,I151:I152)</f>
        <v>12.8385</v>
      </c>
      <c r="C174" s="119">
        <f>B174+(B174*0.05)</f>
        <v>13.480425</v>
      </c>
      <c r="D174" s="113"/>
      <c r="E174" s="113"/>
      <c r="F174" s="113"/>
      <c r="G174" s="113"/>
      <c r="H174" s="113"/>
      <c r="I174" s="113"/>
      <c r="J174" s="113"/>
    </row>
    <row r="175" spans="1:20" x14ac:dyDescent="0.2">
      <c r="A175" s="113"/>
      <c r="B175" s="113"/>
      <c r="C175" s="113"/>
      <c r="D175" s="113"/>
      <c r="E175" s="113"/>
      <c r="F175" s="113"/>
      <c r="G175" s="113"/>
      <c r="H175" s="113"/>
      <c r="I175" s="113"/>
      <c r="J175" s="113"/>
    </row>
    <row r="176" spans="1:20" x14ac:dyDescent="0.2">
      <c r="A176" s="113"/>
      <c r="B176" s="113"/>
      <c r="C176" s="113"/>
      <c r="D176" s="113"/>
      <c r="E176" s="113"/>
      <c r="F176" s="113"/>
      <c r="G176" s="113"/>
      <c r="H176" s="113"/>
      <c r="I176" s="113"/>
      <c r="J176" s="113"/>
    </row>
    <row r="177" spans="1:10" x14ac:dyDescent="0.2">
      <c r="A177" s="113"/>
      <c r="B177" s="113"/>
      <c r="C177" s="113"/>
      <c r="D177" s="113"/>
      <c r="E177" s="113"/>
      <c r="F177" s="113"/>
      <c r="G177" s="113"/>
      <c r="H177" s="113"/>
      <c r="I177" s="113"/>
      <c r="J177" s="113"/>
    </row>
    <row r="178" spans="1:10" x14ac:dyDescent="0.2">
      <c r="A178" s="113"/>
      <c r="B178" s="113"/>
      <c r="C178" s="113"/>
      <c r="D178" s="113"/>
      <c r="E178" s="113"/>
      <c r="F178" s="113"/>
      <c r="G178" s="113"/>
      <c r="H178" s="113"/>
      <c r="I178" s="113"/>
      <c r="J178" s="113"/>
    </row>
    <row r="179" spans="1:10" x14ac:dyDescent="0.2">
      <c r="A179" s="113"/>
      <c r="B179" s="115" t="s">
        <v>73</v>
      </c>
      <c r="C179" s="113"/>
      <c r="D179" s="113"/>
      <c r="E179" s="113"/>
      <c r="F179" s="113"/>
      <c r="G179" s="113"/>
      <c r="H179" s="113"/>
      <c r="I179" s="113"/>
      <c r="J179" s="113"/>
    </row>
    <row r="180" spans="1:10" x14ac:dyDescent="0.2">
      <c r="A180" s="113"/>
      <c r="B180" s="115" t="s">
        <v>4</v>
      </c>
      <c r="C180" s="113" t="str">
        <f>$C$6</f>
        <v>Bottle Fill in Oz.</v>
      </c>
      <c r="D180" s="113"/>
      <c r="E180" s="113"/>
      <c r="F180" s="113"/>
      <c r="G180" s="113"/>
      <c r="H180" s="113"/>
      <c r="I180" s="113"/>
      <c r="J180" s="113"/>
    </row>
    <row r="181" spans="1:10" x14ac:dyDescent="0.2">
      <c r="A181" s="113"/>
      <c r="B181" s="113"/>
      <c r="C181" s="113"/>
      <c r="D181" s="113"/>
      <c r="E181" s="113"/>
      <c r="F181" s="113"/>
      <c r="G181" s="113"/>
      <c r="H181" s="113"/>
      <c r="I181" s="113"/>
      <c r="J181" s="113"/>
    </row>
    <row r="182" spans="1:10" x14ac:dyDescent="0.2">
      <c r="A182" s="113"/>
      <c r="B182" s="113"/>
      <c r="C182" s="113"/>
      <c r="D182" s="113"/>
      <c r="E182" s="113"/>
      <c r="F182" s="113"/>
      <c r="G182" s="113"/>
      <c r="H182" s="113"/>
      <c r="I182" s="113"/>
      <c r="J182" s="113"/>
    </row>
    <row r="183" spans="1:10" x14ac:dyDescent="0.2">
      <c r="A183" s="113"/>
      <c r="B183" s="113"/>
      <c r="C183" s="113"/>
      <c r="D183" s="113"/>
      <c r="E183" s="113"/>
      <c r="F183" s="113"/>
      <c r="G183" s="113"/>
      <c r="H183" s="113"/>
      <c r="I183" s="113"/>
      <c r="J183" s="113"/>
    </row>
    <row r="184" spans="1:10" x14ac:dyDescent="0.2">
      <c r="A184" s="113"/>
      <c r="B184" s="113"/>
      <c r="C184" s="113"/>
      <c r="D184" s="113"/>
      <c r="E184" s="113"/>
      <c r="F184" s="113"/>
      <c r="G184" s="113"/>
      <c r="H184" s="113"/>
      <c r="I184" s="113"/>
      <c r="J184" s="113"/>
    </row>
    <row r="185" spans="1:10" x14ac:dyDescent="0.2">
      <c r="A185" s="112"/>
      <c r="B185" s="112"/>
      <c r="C185" s="112"/>
      <c r="D185" s="112"/>
      <c r="E185" s="112"/>
      <c r="F185" s="112"/>
      <c r="G185" s="112"/>
      <c r="H185" s="112"/>
      <c r="I185" s="112"/>
    </row>
    <row r="186" spans="1:10" x14ac:dyDescent="0.2">
      <c r="A186" s="112"/>
      <c r="B186" s="112"/>
      <c r="C186" s="112"/>
      <c r="D186" s="112"/>
      <c r="E186" s="112"/>
      <c r="F186" s="112"/>
      <c r="G186" s="112"/>
      <c r="H186" s="112"/>
      <c r="I186" s="112"/>
    </row>
    <row r="187" spans="1:10" x14ac:dyDescent="0.2">
      <c r="A187" s="112"/>
      <c r="B187" s="112"/>
      <c r="C187" s="112"/>
      <c r="D187" s="112"/>
      <c r="E187" s="112"/>
      <c r="F187" s="112"/>
      <c r="G187" s="112"/>
      <c r="H187" s="112"/>
      <c r="I187" s="112"/>
    </row>
    <row r="188" spans="1:10" x14ac:dyDescent="0.2">
      <c r="A188" s="112"/>
      <c r="B188" s="112"/>
      <c r="C188" s="112"/>
      <c r="D188" s="112"/>
      <c r="E188" s="112"/>
      <c r="F188" s="112"/>
      <c r="G188" s="112"/>
      <c r="H188" s="112"/>
      <c r="I188" s="112"/>
    </row>
    <row r="189" spans="1:10" x14ac:dyDescent="0.2">
      <c r="A189" s="112"/>
      <c r="B189" s="112"/>
      <c r="C189" s="112"/>
      <c r="D189" s="112"/>
      <c r="E189" s="112"/>
      <c r="F189" s="112"/>
      <c r="G189" s="112"/>
      <c r="H189" s="112"/>
      <c r="I189" s="112"/>
    </row>
    <row r="190" spans="1:10" x14ac:dyDescent="0.2">
      <c r="A190" s="112"/>
      <c r="B190" s="112"/>
      <c r="C190" s="112"/>
      <c r="D190" s="112"/>
      <c r="E190" s="112"/>
      <c r="F190" s="112"/>
      <c r="G190" s="112"/>
      <c r="H190" s="112"/>
      <c r="I190" s="112"/>
    </row>
    <row r="191" spans="1:10" x14ac:dyDescent="0.2">
      <c r="A191" s="112"/>
      <c r="B191" s="112"/>
      <c r="C191" s="112"/>
      <c r="D191" s="112"/>
      <c r="E191" s="112"/>
      <c r="F191" s="112"/>
      <c r="G191" s="112"/>
      <c r="H191" s="112"/>
      <c r="I191" s="112"/>
    </row>
    <row r="192" spans="1:10" x14ac:dyDescent="0.2">
      <c r="A192" s="112"/>
      <c r="B192" s="112"/>
      <c r="C192" s="112"/>
      <c r="D192" s="112"/>
      <c r="E192" s="112"/>
      <c r="F192" s="112"/>
      <c r="G192" s="112"/>
      <c r="H192" s="112"/>
      <c r="I192" s="112"/>
    </row>
    <row r="193" spans="1:9" x14ac:dyDescent="0.2">
      <c r="A193" s="112"/>
      <c r="B193" s="112"/>
      <c r="C193" s="112"/>
      <c r="D193" s="112"/>
      <c r="E193" s="112"/>
      <c r="F193" s="112"/>
      <c r="G193" s="112"/>
      <c r="H193" s="112"/>
      <c r="I193" s="112"/>
    </row>
    <row r="194" spans="1:9" x14ac:dyDescent="0.2">
      <c r="A194" s="112"/>
      <c r="B194" s="112"/>
      <c r="C194" s="112"/>
      <c r="D194" s="112"/>
      <c r="E194" s="112"/>
      <c r="F194" s="112"/>
      <c r="G194" s="112"/>
      <c r="H194" s="112"/>
      <c r="I194" s="112"/>
    </row>
    <row r="195" spans="1:9" x14ac:dyDescent="0.2">
      <c r="A195" s="112"/>
      <c r="B195" s="112"/>
      <c r="C195" s="112"/>
      <c r="D195" s="112"/>
      <c r="E195" s="112"/>
      <c r="F195" s="112"/>
      <c r="G195" s="112"/>
      <c r="H195" s="112"/>
      <c r="I195" s="112"/>
    </row>
    <row r="196" spans="1:9" x14ac:dyDescent="0.2">
      <c r="A196" s="112"/>
      <c r="B196" s="112"/>
      <c r="C196" s="112"/>
      <c r="D196" s="112"/>
      <c r="E196" s="112"/>
      <c r="F196" s="112"/>
      <c r="G196" s="112"/>
      <c r="H196" s="112"/>
      <c r="I196" s="112"/>
    </row>
    <row r="197" spans="1:9" x14ac:dyDescent="0.2">
      <c r="A197" s="112"/>
      <c r="B197" s="112"/>
      <c r="C197" s="112"/>
      <c r="D197" s="112"/>
      <c r="E197" s="112"/>
      <c r="F197" s="112"/>
      <c r="G197" s="112"/>
      <c r="H197" s="112"/>
      <c r="I197" s="112"/>
    </row>
    <row r="198" spans="1:9" x14ac:dyDescent="0.2">
      <c r="A198" s="112"/>
      <c r="B198" s="112"/>
      <c r="C198" s="112"/>
      <c r="D198" s="112"/>
      <c r="E198" s="112"/>
      <c r="F198" s="112"/>
      <c r="G198" s="112"/>
      <c r="H198" s="112"/>
      <c r="I198" s="112"/>
    </row>
    <row r="199" spans="1:9" x14ac:dyDescent="0.2">
      <c r="A199" s="112"/>
      <c r="B199" s="112"/>
      <c r="C199" s="112"/>
      <c r="D199" s="112"/>
      <c r="E199" s="112"/>
      <c r="F199" s="112"/>
      <c r="G199" s="112"/>
      <c r="H199" s="112"/>
      <c r="I199" s="112"/>
    </row>
    <row r="200" spans="1:9" x14ac:dyDescent="0.2">
      <c r="A200" s="112"/>
      <c r="B200" s="112"/>
      <c r="C200" s="112"/>
      <c r="D200" s="112"/>
      <c r="E200" s="112"/>
      <c r="F200" s="112"/>
      <c r="G200" s="112"/>
      <c r="H200" s="112"/>
      <c r="I200" s="112"/>
    </row>
    <row r="201" spans="1:9" x14ac:dyDescent="0.2">
      <c r="A201" s="112"/>
      <c r="B201" s="112"/>
      <c r="C201" s="112"/>
      <c r="D201" s="112"/>
      <c r="E201" s="112"/>
      <c r="F201" s="112"/>
      <c r="G201" s="112"/>
      <c r="H201" s="112"/>
      <c r="I201" s="112"/>
    </row>
    <row r="202" spans="1:9" x14ac:dyDescent="0.2">
      <c r="A202" s="112"/>
      <c r="B202" s="112"/>
      <c r="C202" s="112"/>
      <c r="D202" s="112"/>
      <c r="E202" s="112"/>
      <c r="F202" s="112"/>
      <c r="G202" s="112"/>
      <c r="H202" s="112"/>
      <c r="I202" s="112"/>
    </row>
    <row r="203" spans="1:9" x14ac:dyDescent="0.2">
      <c r="A203" s="112"/>
      <c r="B203" s="112"/>
      <c r="C203" s="112"/>
      <c r="D203" s="112"/>
      <c r="E203" s="112"/>
      <c r="F203" s="112"/>
      <c r="G203" s="112"/>
      <c r="H203" s="112"/>
      <c r="I203" s="112"/>
    </row>
    <row r="204" spans="1:9" x14ac:dyDescent="0.2">
      <c r="A204" s="112"/>
      <c r="B204" s="112"/>
      <c r="C204" s="112"/>
      <c r="D204" s="112"/>
      <c r="E204" s="112"/>
      <c r="F204" s="112"/>
      <c r="G204" s="112"/>
      <c r="H204" s="112"/>
      <c r="I204" s="112"/>
    </row>
    <row r="205" spans="1:9" x14ac:dyDescent="0.2">
      <c r="A205" s="112"/>
      <c r="B205" s="112"/>
      <c r="C205" s="112"/>
      <c r="D205" s="112"/>
      <c r="E205" s="112"/>
      <c r="F205" s="112"/>
      <c r="G205" s="112"/>
      <c r="H205" s="112"/>
      <c r="I205" s="112"/>
    </row>
    <row r="206" spans="1:9" x14ac:dyDescent="0.2">
      <c r="A206" s="112"/>
      <c r="B206" s="112"/>
      <c r="C206" s="112"/>
      <c r="D206" s="112"/>
      <c r="E206" s="112"/>
      <c r="F206" s="112"/>
      <c r="G206" s="112"/>
      <c r="H206" s="112"/>
      <c r="I206" s="112"/>
    </row>
    <row r="207" spans="1:9" x14ac:dyDescent="0.2">
      <c r="A207" s="112"/>
      <c r="B207" s="112"/>
      <c r="C207" s="112"/>
      <c r="D207" s="112"/>
      <c r="E207" s="112"/>
      <c r="F207" s="112"/>
      <c r="G207" s="112"/>
      <c r="H207" s="112"/>
      <c r="I207" s="112"/>
    </row>
    <row r="208" spans="1:9" x14ac:dyDescent="0.2">
      <c r="A208" s="112"/>
      <c r="B208" s="112"/>
      <c r="C208" s="112"/>
      <c r="D208" s="112"/>
      <c r="E208" s="112"/>
      <c r="F208" s="112"/>
      <c r="G208" s="112"/>
      <c r="H208" s="112"/>
      <c r="I208" s="112"/>
    </row>
    <row r="209" spans="1:9" x14ac:dyDescent="0.2">
      <c r="A209" s="112"/>
      <c r="B209" s="112"/>
      <c r="C209" s="112"/>
      <c r="D209" s="112"/>
      <c r="E209" s="112"/>
      <c r="F209" s="112"/>
      <c r="G209" s="112"/>
      <c r="H209" s="112"/>
      <c r="I209" s="112"/>
    </row>
    <row r="210" spans="1:9" x14ac:dyDescent="0.2">
      <c r="A210" s="112"/>
      <c r="B210" s="112"/>
      <c r="C210" s="112"/>
      <c r="D210" s="112"/>
      <c r="E210" s="112"/>
      <c r="F210" s="112"/>
      <c r="G210" s="112"/>
      <c r="H210" s="112"/>
      <c r="I210" s="112"/>
    </row>
    <row r="211" spans="1:9" x14ac:dyDescent="0.2">
      <c r="A211" s="112"/>
      <c r="B211" s="112"/>
      <c r="C211" s="112"/>
      <c r="D211" s="112"/>
      <c r="E211" s="112"/>
      <c r="F211" s="112"/>
      <c r="G211" s="112"/>
      <c r="H211" s="112"/>
      <c r="I211" s="112"/>
    </row>
    <row r="212" spans="1:9" x14ac:dyDescent="0.2">
      <c r="A212" s="112"/>
      <c r="B212" s="112"/>
      <c r="C212" s="112"/>
      <c r="D212" s="112"/>
      <c r="E212" s="112"/>
      <c r="F212" s="112"/>
      <c r="G212" s="112"/>
      <c r="H212" s="112"/>
      <c r="I212" s="112"/>
    </row>
    <row r="213" spans="1:9" x14ac:dyDescent="0.2">
      <c r="A213" s="112"/>
      <c r="B213" s="112"/>
      <c r="C213" s="112"/>
      <c r="D213" s="112"/>
      <c r="E213" s="112"/>
      <c r="F213" s="112"/>
      <c r="G213" s="112"/>
      <c r="H213" s="112"/>
      <c r="I213" s="112"/>
    </row>
    <row r="214" spans="1:9" x14ac:dyDescent="0.2">
      <c r="A214" s="112"/>
      <c r="B214" s="112"/>
      <c r="C214" s="112"/>
      <c r="D214" s="112"/>
      <c r="E214" s="112"/>
      <c r="F214" s="112"/>
      <c r="G214" s="112"/>
      <c r="H214" s="112"/>
      <c r="I214" s="112"/>
    </row>
    <row r="215" spans="1:9" x14ac:dyDescent="0.2">
      <c r="A215" s="112"/>
      <c r="B215" s="112"/>
      <c r="C215" s="112"/>
      <c r="D215" s="112"/>
      <c r="E215" s="112"/>
      <c r="F215" s="112"/>
      <c r="G215" s="112"/>
      <c r="H215" s="112"/>
      <c r="I215" s="112"/>
    </row>
    <row r="216" spans="1:9" x14ac:dyDescent="0.2">
      <c r="A216" s="112"/>
      <c r="B216" s="112"/>
      <c r="C216" s="112"/>
      <c r="D216" s="112"/>
      <c r="E216" s="112"/>
      <c r="F216" s="112"/>
      <c r="G216" s="112"/>
      <c r="H216" s="112"/>
      <c r="I216" s="112"/>
    </row>
    <row r="217" spans="1:9" x14ac:dyDescent="0.2">
      <c r="A217" s="112"/>
      <c r="B217" s="112"/>
      <c r="C217" s="112"/>
      <c r="D217" s="112"/>
      <c r="E217" s="112"/>
      <c r="F217" s="112"/>
      <c r="G217" s="112"/>
      <c r="H217" s="112"/>
      <c r="I217" s="112"/>
    </row>
    <row r="218" spans="1:9" x14ac:dyDescent="0.2">
      <c r="A218" s="112"/>
      <c r="B218" s="112"/>
      <c r="C218" s="112"/>
      <c r="D218" s="112"/>
      <c r="E218" s="112"/>
      <c r="F218" s="112"/>
      <c r="G218" s="112"/>
      <c r="H218" s="112"/>
      <c r="I218" s="112"/>
    </row>
    <row r="219" spans="1:9" x14ac:dyDescent="0.2">
      <c r="A219" s="112"/>
      <c r="B219" s="112"/>
      <c r="C219" s="112"/>
      <c r="D219" s="112"/>
      <c r="E219" s="112"/>
      <c r="F219" s="112"/>
      <c r="G219" s="112"/>
      <c r="H219" s="112"/>
      <c r="I219" s="112"/>
    </row>
    <row r="220" spans="1:9" x14ac:dyDescent="0.2">
      <c r="A220" s="112"/>
      <c r="B220" s="112"/>
      <c r="C220" s="112"/>
      <c r="D220" s="112"/>
      <c r="E220" s="112"/>
      <c r="F220" s="112"/>
      <c r="G220" s="112"/>
      <c r="H220" s="112"/>
      <c r="I220" s="112"/>
    </row>
    <row r="221" spans="1:9" x14ac:dyDescent="0.2">
      <c r="A221" s="112"/>
      <c r="B221" s="112"/>
      <c r="C221" s="112"/>
      <c r="D221" s="112"/>
      <c r="E221" s="112"/>
      <c r="F221" s="112"/>
      <c r="G221" s="112"/>
      <c r="H221" s="112"/>
      <c r="I221" s="112"/>
    </row>
    <row r="222" spans="1:9" x14ac:dyDescent="0.2">
      <c r="A222" s="112"/>
      <c r="B222" s="112"/>
      <c r="C222" s="112"/>
      <c r="D222" s="112"/>
      <c r="E222" s="112"/>
      <c r="F222" s="112"/>
      <c r="G222" s="112"/>
      <c r="H222" s="112"/>
      <c r="I222" s="112"/>
    </row>
    <row r="223" spans="1:9" x14ac:dyDescent="0.2">
      <c r="A223" s="112"/>
      <c r="B223" s="112"/>
      <c r="C223" s="112"/>
      <c r="D223" s="112"/>
      <c r="E223" s="112"/>
      <c r="F223" s="112"/>
      <c r="G223" s="112"/>
      <c r="H223" s="112"/>
      <c r="I223" s="112"/>
    </row>
    <row r="224" spans="1:9" x14ac:dyDescent="0.2">
      <c r="A224" s="112"/>
      <c r="B224" s="112"/>
      <c r="C224" s="112"/>
      <c r="D224" s="112"/>
      <c r="E224" s="112"/>
      <c r="F224" s="112"/>
      <c r="G224" s="112"/>
      <c r="H224" s="112"/>
      <c r="I224" s="112"/>
    </row>
    <row r="225" spans="1:9" x14ac:dyDescent="0.2">
      <c r="A225" s="112"/>
      <c r="B225" s="112"/>
      <c r="C225" s="112"/>
      <c r="D225" s="112"/>
      <c r="E225" s="112"/>
      <c r="F225" s="112"/>
      <c r="G225" s="112"/>
      <c r="H225" s="112"/>
      <c r="I225" s="112"/>
    </row>
    <row r="226" spans="1:9" x14ac:dyDescent="0.2">
      <c r="A226" s="112"/>
      <c r="B226" s="112"/>
      <c r="C226" s="112"/>
      <c r="D226" s="112"/>
      <c r="E226" s="112"/>
      <c r="F226" s="112"/>
      <c r="G226" s="112"/>
      <c r="H226" s="112"/>
      <c r="I226" s="112"/>
    </row>
    <row r="227" spans="1:9" x14ac:dyDescent="0.2">
      <c r="A227" s="112"/>
      <c r="B227" s="112"/>
      <c r="C227" s="112"/>
      <c r="D227" s="112"/>
      <c r="E227" s="112"/>
      <c r="F227" s="112"/>
      <c r="G227" s="112"/>
      <c r="H227" s="112"/>
      <c r="I227" s="112"/>
    </row>
    <row r="228" spans="1:9" x14ac:dyDescent="0.2">
      <c r="A228" s="112"/>
      <c r="B228" s="112"/>
      <c r="C228" s="112"/>
      <c r="D228" s="112"/>
      <c r="E228" s="112"/>
      <c r="F228" s="112"/>
      <c r="G228" s="112"/>
      <c r="H228" s="112"/>
      <c r="I228" s="112"/>
    </row>
    <row r="229" spans="1:9" x14ac:dyDescent="0.2">
      <c r="A229" s="112"/>
      <c r="B229" s="112"/>
      <c r="C229" s="112"/>
      <c r="D229" s="112"/>
      <c r="E229" s="112"/>
      <c r="F229" s="112"/>
      <c r="G229" s="112"/>
      <c r="H229" s="112"/>
      <c r="I229" s="112"/>
    </row>
    <row r="230" spans="1:9" x14ac:dyDescent="0.2">
      <c r="A230" s="112"/>
      <c r="B230" s="112"/>
      <c r="C230" s="112"/>
      <c r="D230" s="112"/>
      <c r="E230" s="112"/>
      <c r="F230" s="112"/>
      <c r="G230" s="112"/>
      <c r="H230" s="112"/>
      <c r="I230" s="112"/>
    </row>
    <row r="231" spans="1:9" x14ac:dyDescent="0.2">
      <c r="A231" s="112"/>
      <c r="B231" s="112"/>
      <c r="C231" s="112"/>
      <c r="D231" s="112"/>
      <c r="E231" s="112"/>
      <c r="F231" s="112"/>
      <c r="G231" s="112"/>
      <c r="H231" s="112"/>
      <c r="I231" s="112"/>
    </row>
    <row r="232" spans="1:9" x14ac:dyDescent="0.2">
      <c r="A232" s="112"/>
      <c r="B232" s="112"/>
      <c r="C232" s="112"/>
      <c r="D232" s="112"/>
      <c r="E232" s="112"/>
      <c r="F232" s="112"/>
      <c r="G232" s="112"/>
      <c r="H232" s="112"/>
      <c r="I232" s="112"/>
    </row>
    <row r="233" spans="1:9" x14ac:dyDescent="0.2">
      <c r="A233" s="112"/>
      <c r="B233" s="112"/>
      <c r="C233" s="112"/>
      <c r="D233" s="112"/>
      <c r="E233" s="112"/>
      <c r="F233" s="112"/>
      <c r="G233" s="112"/>
      <c r="H233" s="112"/>
      <c r="I233" s="112"/>
    </row>
    <row r="234" spans="1:9" x14ac:dyDescent="0.2">
      <c r="A234" s="112"/>
      <c r="B234" s="112"/>
      <c r="C234" s="112"/>
      <c r="D234" s="112"/>
      <c r="E234" s="112"/>
      <c r="F234" s="112"/>
      <c r="G234" s="112"/>
      <c r="H234" s="112"/>
      <c r="I234" s="112"/>
    </row>
    <row r="235" spans="1:9" x14ac:dyDescent="0.2">
      <c r="A235" s="112"/>
      <c r="B235" s="112"/>
      <c r="C235" s="112"/>
      <c r="D235" s="112"/>
      <c r="E235" s="112"/>
      <c r="F235" s="112"/>
      <c r="G235" s="112"/>
      <c r="H235" s="112"/>
      <c r="I235" s="112"/>
    </row>
    <row r="236" spans="1:9" x14ac:dyDescent="0.2">
      <c r="A236" s="112"/>
      <c r="B236" s="112"/>
      <c r="C236" s="112"/>
      <c r="D236" s="112"/>
      <c r="E236" s="112"/>
      <c r="F236" s="112"/>
      <c r="G236" s="112"/>
      <c r="H236" s="112"/>
      <c r="I236" s="112"/>
    </row>
    <row r="237" spans="1:9" x14ac:dyDescent="0.2">
      <c r="A237" s="112"/>
      <c r="B237" s="112"/>
      <c r="C237" s="112"/>
      <c r="D237" s="112"/>
      <c r="E237" s="112"/>
      <c r="F237" s="112"/>
      <c r="G237" s="112"/>
      <c r="H237" s="112"/>
      <c r="I237" s="112"/>
    </row>
    <row r="238" spans="1:9" x14ac:dyDescent="0.2">
      <c r="A238" s="112"/>
      <c r="B238" s="112"/>
      <c r="C238" s="112"/>
      <c r="D238" s="112"/>
      <c r="E238" s="112"/>
      <c r="F238" s="112"/>
      <c r="G238" s="112"/>
      <c r="H238" s="112"/>
      <c r="I238" s="112"/>
    </row>
    <row r="239" spans="1:9" x14ac:dyDescent="0.2">
      <c r="A239" s="112"/>
      <c r="B239" s="112"/>
      <c r="C239" s="112"/>
      <c r="D239" s="112"/>
      <c r="E239" s="112"/>
      <c r="F239" s="112"/>
      <c r="G239" s="112"/>
      <c r="H239" s="112"/>
      <c r="I239" s="112"/>
    </row>
    <row r="240" spans="1:9" x14ac:dyDescent="0.2">
      <c r="A240" s="112"/>
      <c r="B240" s="112"/>
      <c r="C240" s="112"/>
      <c r="D240" s="112"/>
      <c r="E240" s="112"/>
      <c r="F240" s="112"/>
      <c r="G240" s="112"/>
      <c r="H240" s="112"/>
      <c r="I240" s="112"/>
    </row>
    <row r="241" spans="1:9" x14ac:dyDescent="0.2">
      <c r="A241" s="112"/>
      <c r="B241" s="112"/>
      <c r="C241" s="112"/>
      <c r="D241" s="112"/>
      <c r="E241" s="112"/>
      <c r="F241" s="112"/>
      <c r="G241" s="112"/>
      <c r="H241" s="112"/>
      <c r="I241" s="112"/>
    </row>
    <row r="242" spans="1:9" x14ac:dyDescent="0.2">
      <c r="A242" s="112"/>
      <c r="B242" s="112"/>
      <c r="C242" s="112"/>
      <c r="D242" s="112"/>
      <c r="E242" s="112"/>
      <c r="F242" s="112"/>
      <c r="G242" s="112"/>
      <c r="H242" s="112"/>
      <c r="I242" s="112"/>
    </row>
    <row r="243" spans="1:9" x14ac:dyDescent="0.2">
      <c r="A243" s="112"/>
      <c r="B243" s="112"/>
      <c r="C243" s="112"/>
      <c r="D243" s="112"/>
      <c r="E243" s="112"/>
      <c r="F243" s="112"/>
      <c r="G243" s="112"/>
      <c r="H243" s="112"/>
      <c r="I243" s="112"/>
    </row>
    <row r="244" spans="1:9" x14ac:dyDescent="0.2">
      <c r="A244" s="112"/>
      <c r="B244" s="112"/>
      <c r="C244" s="112"/>
      <c r="D244" s="112"/>
      <c r="E244" s="112"/>
      <c r="F244" s="112"/>
      <c r="G244" s="112"/>
      <c r="H244" s="112"/>
      <c r="I244" s="112"/>
    </row>
    <row r="245" spans="1:9" x14ac:dyDescent="0.2">
      <c r="A245" s="112"/>
      <c r="B245" s="112"/>
      <c r="C245" s="112"/>
      <c r="D245" s="112"/>
      <c r="E245" s="112"/>
      <c r="F245" s="112"/>
      <c r="G245" s="112"/>
      <c r="H245" s="112"/>
      <c r="I245" s="112"/>
    </row>
    <row r="246" spans="1:9" x14ac:dyDescent="0.2">
      <c r="A246" s="112"/>
      <c r="B246" s="112"/>
      <c r="C246" s="112"/>
      <c r="D246" s="112"/>
      <c r="E246" s="112"/>
      <c r="F246" s="112"/>
      <c r="G246" s="112"/>
      <c r="H246" s="112"/>
      <c r="I246" s="112"/>
    </row>
    <row r="247" spans="1:9" x14ac:dyDescent="0.2">
      <c r="A247" s="112"/>
      <c r="B247" s="112"/>
      <c r="C247" s="112"/>
      <c r="D247" s="112"/>
      <c r="E247" s="112"/>
      <c r="F247" s="112"/>
      <c r="G247" s="112"/>
      <c r="H247" s="112"/>
      <c r="I247" s="112"/>
    </row>
    <row r="248" spans="1:9" x14ac:dyDescent="0.2">
      <c r="A248" s="112"/>
      <c r="B248" s="112"/>
      <c r="C248" s="112"/>
      <c r="D248" s="112"/>
      <c r="E248" s="112"/>
      <c r="F248" s="112"/>
      <c r="G248" s="112"/>
      <c r="H248" s="112"/>
      <c r="I248" s="112"/>
    </row>
    <row r="249" spans="1:9" x14ac:dyDescent="0.2">
      <c r="A249" s="112"/>
      <c r="B249" s="112"/>
      <c r="C249" s="112"/>
      <c r="D249" s="112"/>
      <c r="E249" s="112"/>
      <c r="F249" s="112"/>
      <c r="G249" s="112"/>
      <c r="H249" s="112"/>
      <c r="I249" s="112"/>
    </row>
    <row r="250" spans="1:9" x14ac:dyDescent="0.2">
      <c r="A250" s="112"/>
      <c r="B250" s="112"/>
      <c r="C250" s="112"/>
      <c r="D250" s="112"/>
      <c r="E250" s="112"/>
      <c r="F250" s="112"/>
      <c r="G250" s="112"/>
      <c r="H250" s="112"/>
      <c r="I250" s="112"/>
    </row>
    <row r="251" spans="1:9" x14ac:dyDescent="0.2">
      <c r="A251" s="112"/>
      <c r="B251" s="112"/>
      <c r="C251" s="112"/>
      <c r="D251" s="112"/>
      <c r="E251" s="112"/>
      <c r="F251" s="112"/>
      <c r="G251" s="112"/>
      <c r="H251" s="112"/>
      <c r="I251" s="112"/>
    </row>
    <row r="252" spans="1:9" x14ac:dyDescent="0.2">
      <c r="A252" s="112"/>
      <c r="B252" s="112"/>
      <c r="C252" s="112"/>
      <c r="D252" s="112"/>
      <c r="E252" s="112"/>
      <c r="F252" s="112"/>
      <c r="G252" s="112"/>
      <c r="H252" s="112"/>
      <c r="I252" s="112"/>
    </row>
    <row r="253" spans="1:9" x14ac:dyDescent="0.2">
      <c r="A253" s="112"/>
      <c r="B253" s="112"/>
      <c r="C253" s="112"/>
      <c r="D253" s="112"/>
      <c r="E253" s="112"/>
      <c r="F253" s="112"/>
      <c r="G253" s="112"/>
      <c r="H253" s="112"/>
      <c r="I253" s="112"/>
    </row>
    <row r="254" spans="1:9" x14ac:dyDescent="0.2">
      <c r="A254" s="112"/>
      <c r="B254" s="112"/>
      <c r="C254" s="112"/>
      <c r="D254" s="112"/>
      <c r="E254" s="112"/>
      <c r="F254" s="112"/>
      <c r="G254" s="112"/>
      <c r="H254" s="112"/>
      <c r="I254" s="112"/>
    </row>
    <row r="255" spans="1:9" x14ac:dyDescent="0.2">
      <c r="A255" s="112"/>
      <c r="B255" s="112"/>
      <c r="C255" s="112"/>
      <c r="D255" s="112"/>
      <c r="E255" s="112"/>
      <c r="F255" s="112"/>
      <c r="G255" s="112"/>
      <c r="H255" s="112"/>
      <c r="I255" s="112"/>
    </row>
    <row r="256" spans="1:9" x14ac:dyDescent="0.2">
      <c r="A256" s="112"/>
      <c r="B256" s="112"/>
      <c r="C256" s="112"/>
      <c r="D256" s="112"/>
      <c r="E256" s="112"/>
      <c r="F256" s="112"/>
      <c r="G256" s="112"/>
      <c r="H256" s="112"/>
      <c r="I256" s="112"/>
    </row>
    <row r="257" spans="1:14" x14ac:dyDescent="0.2">
      <c r="A257" s="112"/>
      <c r="B257" s="112"/>
      <c r="C257" s="112"/>
      <c r="D257" s="112"/>
      <c r="E257" s="112"/>
      <c r="F257" s="112"/>
      <c r="G257" s="112"/>
      <c r="H257" s="112"/>
      <c r="I257" s="112"/>
    </row>
    <row r="258" spans="1:14" x14ac:dyDescent="0.2">
      <c r="A258" s="112"/>
      <c r="B258" s="112"/>
      <c r="C258" s="112"/>
      <c r="D258" s="112"/>
      <c r="E258" s="112"/>
      <c r="F258" s="112"/>
      <c r="G258" s="112"/>
      <c r="H258" s="112"/>
      <c r="I258" s="112"/>
    </row>
    <row r="259" spans="1:14" x14ac:dyDescent="0.2">
      <c r="A259" s="112"/>
      <c r="B259" s="112"/>
      <c r="C259" s="112"/>
      <c r="D259" s="112"/>
      <c r="E259" s="112"/>
      <c r="F259" s="112"/>
      <c r="G259" s="112"/>
      <c r="H259" s="112"/>
      <c r="I259" s="112"/>
    </row>
    <row r="260" spans="1:14" x14ac:dyDescent="0.2">
      <c r="A260" s="112"/>
      <c r="B260" s="112"/>
      <c r="C260" s="112"/>
      <c r="D260" s="112"/>
      <c r="E260" s="112"/>
      <c r="F260" s="112"/>
      <c r="G260" s="112"/>
      <c r="H260" s="112"/>
      <c r="I260" s="112"/>
      <c r="J260" s="113"/>
      <c r="K260" s="113"/>
      <c r="L260" s="113"/>
      <c r="M260" s="113"/>
      <c r="N260" s="113"/>
    </row>
    <row r="261" spans="1:14" x14ac:dyDescent="0.2">
      <c r="A261" s="112"/>
      <c r="B261" s="112"/>
      <c r="C261" s="112"/>
      <c r="D261" s="112"/>
      <c r="E261" s="112"/>
      <c r="F261" s="112"/>
      <c r="G261" s="112"/>
      <c r="H261" s="112"/>
      <c r="I261" s="112"/>
      <c r="J261" s="113"/>
      <c r="K261" s="113"/>
      <c r="L261" s="113"/>
      <c r="M261" s="113"/>
      <c r="N261" s="113"/>
    </row>
    <row r="262" spans="1:14" x14ac:dyDescent="0.2">
      <c r="A262" s="113"/>
      <c r="B262" s="113"/>
      <c r="C262" s="113"/>
      <c r="D262" s="113"/>
      <c r="E262" s="113"/>
      <c r="F262" s="113"/>
      <c r="G262" s="113"/>
      <c r="H262" s="113"/>
      <c r="I262" s="113"/>
      <c r="J262" s="113"/>
      <c r="K262" s="113"/>
      <c r="L262" s="113"/>
      <c r="M262" s="113"/>
      <c r="N262" s="113"/>
    </row>
    <row r="263" spans="1:14" x14ac:dyDescent="0.2">
      <c r="A263" s="113"/>
      <c r="B263" s="113"/>
      <c r="C263" s="113"/>
      <c r="D263" s="113"/>
      <c r="E263" s="113"/>
      <c r="F263" s="113"/>
      <c r="G263" s="113"/>
      <c r="H263" s="113"/>
      <c r="I263" s="113"/>
      <c r="J263" s="113"/>
      <c r="K263" s="113"/>
      <c r="L263" s="113"/>
      <c r="M263" s="113"/>
      <c r="N263" s="113"/>
    </row>
    <row r="264" spans="1:14" x14ac:dyDescent="0.2">
      <c r="A264" s="113"/>
      <c r="B264" s="113"/>
      <c r="C264" s="113"/>
      <c r="D264" s="113"/>
      <c r="E264" s="113"/>
      <c r="F264" s="113"/>
      <c r="G264" s="113"/>
      <c r="H264" s="113"/>
      <c r="I264" s="113"/>
      <c r="J264" s="113"/>
      <c r="K264" s="113"/>
      <c r="L264" s="113"/>
      <c r="M264" s="113"/>
      <c r="N264" s="113"/>
    </row>
    <row r="265" spans="1:14" x14ac:dyDescent="0.2">
      <c r="A265" s="113"/>
      <c r="B265" s="115" t="s">
        <v>77</v>
      </c>
      <c r="C265" s="113"/>
      <c r="D265" s="113"/>
      <c r="E265" s="113"/>
      <c r="F265" s="113"/>
      <c r="G265" s="113"/>
      <c r="H265" s="113"/>
      <c r="I265" s="113"/>
      <c r="J265" s="113" t="s">
        <v>78</v>
      </c>
      <c r="K265" s="113"/>
      <c r="L265" s="113"/>
      <c r="M265" s="113"/>
      <c r="N265" s="113"/>
    </row>
    <row r="266" spans="1:14" x14ac:dyDescent="0.2">
      <c r="A266" s="113"/>
      <c r="B266" s="115" t="s">
        <v>4</v>
      </c>
      <c r="C266" s="113" t="str">
        <f>$C$6</f>
        <v>Bottle Fill in Oz.</v>
      </c>
      <c r="D266" s="113"/>
      <c r="E266" s="113"/>
      <c r="F266" s="113"/>
      <c r="G266" s="113"/>
      <c r="H266" s="113"/>
      <c r="I266" s="113"/>
      <c r="J266" s="113"/>
      <c r="K266" s="113"/>
      <c r="L266" s="113"/>
      <c r="M266" s="113"/>
      <c r="N266" s="113"/>
    </row>
    <row r="267" spans="1:14" x14ac:dyDescent="0.2">
      <c r="A267" s="113"/>
      <c r="B267" s="113"/>
      <c r="C267" s="113"/>
      <c r="D267" s="113"/>
      <c r="E267" s="113"/>
      <c r="F267" s="113"/>
      <c r="G267" s="113"/>
      <c r="H267" s="113"/>
      <c r="I267" s="113"/>
      <c r="J267" s="113"/>
      <c r="K267" s="113"/>
      <c r="L267" s="113"/>
      <c r="M267" s="113"/>
      <c r="N267" s="113"/>
    </row>
    <row r="268" spans="1:14" x14ac:dyDescent="0.2">
      <c r="A268" s="113"/>
      <c r="B268" s="114" t="str">
        <f>$C$11</f>
        <v>Pressure</v>
      </c>
      <c r="C268" s="113" t="s">
        <v>72</v>
      </c>
      <c r="D268" s="113"/>
      <c r="E268" s="113"/>
      <c r="F268" s="114" t="str">
        <f>$C$12</f>
        <v>Temperature</v>
      </c>
      <c r="G268" s="113" t="s">
        <v>72</v>
      </c>
      <c r="H268" s="113"/>
      <c r="I268" s="113"/>
      <c r="J268" s="114" t="str">
        <f>C13</f>
        <v>Time</v>
      </c>
      <c r="K268" s="113" t="s">
        <v>72</v>
      </c>
      <c r="L268" s="113"/>
      <c r="M268" s="113"/>
      <c r="N268" s="113"/>
    </row>
    <row r="269" spans="1:14" x14ac:dyDescent="0.2">
      <c r="A269" s="113"/>
      <c r="B269" s="113">
        <f>$D$11</f>
        <v>15</v>
      </c>
      <c r="C269" s="113">
        <f>$D$81</f>
        <v>8.5447839840064432E-2</v>
      </c>
      <c r="D269" s="113"/>
      <c r="E269" s="113"/>
      <c r="F269" s="113">
        <f>$D$12</f>
        <v>150</v>
      </c>
      <c r="G269" s="113">
        <f>$E$81</f>
        <v>0.13656655399993073</v>
      </c>
      <c r="H269" s="113"/>
      <c r="I269" s="113"/>
      <c r="J269" s="113">
        <f>D13</f>
        <v>5</v>
      </c>
      <c r="K269" s="113">
        <f>F81</f>
        <v>0.16427936692103279</v>
      </c>
      <c r="L269" s="113"/>
      <c r="M269" s="113"/>
      <c r="N269" s="113"/>
    </row>
    <row r="270" spans="1:14" x14ac:dyDescent="0.2">
      <c r="A270" s="113"/>
      <c r="B270" s="113">
        <f>$E$11</f>
        <v>18</v>
      </c>
      <c r="C270" s="113">
        <f>$D$80</f>
        <v>0.15821224013553886</v>
      </c>
      <c r="D270" s="113"/>
      <c r="E270" s="113"/>
      <c r="F270" s="113">
        <f>$E$12</f>
        <v>180</v>
      </c>
      <c r="G270" s="113">
        <f>$E$80</f>
        <v>0.10709352597567257</v>
      </c>
      <c r="H270" s="113"/>
      <c r="I270" s="113"/>
      <c r="J270" s="113">
        <f>E13</f>
        <v>5.2</v>
      </c>
      <c r="K270" s="113">
        <f>F80</f>
        <v>7.9380713054570506E-2</v>
      </c>
      <c r="L270" s="113"/>
      <c r="M270" s="113"/>
      <c r="N270" s="113"/>
    </row>
    <row r="271" spans="1:14" x14ac:dyDescent="0.2">
      <c r="A271" s="113"/>
      <c r="B271" s="113"/>
      <c r="C271" s="113"/>
      <c r="D271" s="113"/>
      <c r="E271" s="113"/>
      <c r="F271" s="113"/>
      <c r="G271" s="113"/>
      <c r="H271" s="113"/>
      <c r="I271" s="113"/>
      <c r="J271" s="113"/>
      <c r="K271" s="113"/>
      <c r="L271" s="113"/>
      <c r="M271" s="113"/>
      <c r="N271" s="113"/>
    </row>
    <row r="272" spans="1:14" x14ac:dyDescent="0.2">
      <c r="A272" s="113"/>
      <c r="B272" s="113"/>
      <c r="C272" s="113"/>
      <c r="D272" s="113"/>
      <c r="E272" s="113"/>
      <c r="F272" s="113"/>
      <c r="G272" s="113"/>
      <c r="H272" s="113"/>
      <c r="I272" s="113"/>
      <c r="J272" s="113"/>
      <c r="K272" s="113"/>
      <c r="L272" s="113"/>
      <c r="M272" s="113"/>
      <c r="N272" s="113"/>
    </row>
    <row r="273" spans="1:14" x14ac:dyDescent="0.2">
      <c r="A273" s="113"/>
      <c r="B273" s="117">
        <f>MIN(C269:C270,G269:G270,K269:K270)</f>
        <v>7.9380713054570506E-2</v>
      </c>
      <c r="C273" s="117">
        <f>B273-(B273*0.05)</f>
        <v>7.5411677401841987E-2</v>
      </c>
      <c r="D273" s="113"/>
      <c r="E273" s="113"/>
      <c r="F273" s="113"/>
      <c r="G273" s="113"/>
      <c r="H273" s="113"/>
      <c r="I273" s="113"/>
      <c r="J273" s="113"/>
      <c r="K273" s="113"/>
      <c r="L273" s="113"/>
      <c r="M273" s="113"/>
      <c r="N273" s="113"/>
    </row>
    <row r="274" spans="1:14" x14ac:dyDescent="0.2">
      <c r="A274" s="113"/>
      <c r="B274" s="117">
        <f>MAX(C269:C270,G269:G270,K269:K270)</f>
        <v>0.16427936692103279</v>
      </c>
      <c r="C274" s="117">
        <f>B274+(B274*0.05)</f>
        <v>0.17249333526708444</v>
      </c>
      <c r="D274" s="113"/>
      <c r="E274" s="113"/>
      <c r="F274" s="113"/>
      <c r="G274" s="113"/>
      <c r="H274" s="113"/>
      <c r="I274" s="113"/>
      <c r="J274" s="113"/>
      <c r="K274" s="113"/>
      <c r="L274" s="113"/>
      <c r="M274" s="113"/>
      <c r="N274" s="113"/>
    </row>
    <row r="275" spans="1:14" x14ac:dyDescent="0.2">
      <c r="A275" s="113"/>
      <c r="B275" s="113"/>
      <c r="C275" s="113"/>
      <c r="D275" s="113"/>
      <c r="E275" s="113"/>
      <c r="F275" s="113"/>
      <c r="G275" s="113"/>
      <c r="H275" s="113"/>
      <c r="I275" s="113"/>
      <c r="J275" s="113"/>
      <c r="K275" s="113"/>
      <c r="L275" s="113"/>
      <c r="M275" s="113"/>
      <c r="N275" s="113"/>
    </row>
    <row r="276" spans="1:14" x14ac:dyDescent="0.2">
      <c r="A276" s="113"/>
      <c r="B276" s="113"/>
      <c r="C276" s="113"/>
      <c r="D276" s="113"/>
      <c r="E276" s="113"/>
      <c r="F276" s="113"/>
      <c r="G276" s="113"/>
      <c r="H276" s="113"/>
      <c r="I276" s="113"/>
      <c r="J276" s="113"/>
      <c r="K276" s="113"/>
      <c r="L276" s="113"/>
      <c r="M276" s="113"/>
      <c r="N276" s="113"/>
    </row>
    <row r="277" spans="1:14" x14ac:dyDescent="0.2">
      <c r="A277" s="113"/>
      <c r="B277" s="113"/>
      <c r="C277" s="113"/>
      <c r="D277" s="113"/>
      <c r="E277" s="113"/>
      <c r="F277" s="113"/>
      <c r="G277" s="113"/>
      <c r="H277" s="113"/>
      <c r="I277" s="113"/>
      <c r="J277" s="113"/>
      <c r="K277" s="113"/>
      <c r="L277" s="113"/>
      <c r="M277" s="113"/>
      <c r="N277" s="113"/>
    </row>
    <row r="278" spans="1:14" x14ac:dyDescent="0.2">
      <c r="A278" s="113"/>
      <c r="B278" s="113"/>
      <c r="C278" s="113"/>
      <c r="D278" s="113"/>
      <c r="E278" s="113"/>
      <c r="F278" s="113"/>
      <c r="G278" s="113"/>
      <c r="H278" s="113"/>
      <c r="I278" s="113"/>
      <c r="J278" s="113"/>
      <c r="K278" s="113"/>
      <c r="L278" s="113"/>
      <c r="M278" s="113"/>
      <c r="N278" s="113"/>
    </row>
    <row r="279" spans="1:14" x14ac:dyDescent="0.2">
      <c r="A279" s="113"/>
      <c r="B279" s="113"/>
      <c r="C279" s="113"/>
      <c r="D279" s="113"/>
      <c r="E279" s="113"/>
      <c r="F279" s="113"/>
      <c r="G279" s="113"/>
      <c r="H279" s="113"/>
      <c r="I279" s="113"/>
    </row>
    <row r="280" spans="1:14" x14ac:dyDescent="0.2">
      <c r="A280" s="112"/>
      <c r="B280" s="112"/>
      <c r="C280" s="112"/>
      <c r="D280" s="112"/>
      <c r="E280" s="112"/>
      <c r="F280" s="112"/>
      <c r="G280" s="112"/>
      <c r="H280" s="112"/>
      <c r="I280" s="112"/>
    </row>
    <row r="281" spans="1:14" x14ac:dyDescent="0.2">
      <c r="A281" s="112"/>
      <c r="B281" s="112"/>
      <c r="C281" s="112"/>
      <c r="D281" s="112"/>
      <c r="E281" s="112"/>
      <c r="F281" s="112"/>
      <c r="G281" s="112"/>
      <c r="H281" s="112"/>
      <c r="I281" s="112"/>
    </row>
    <row r="282" spans="1:14" x14ac:dyDescent="0.2">
      <c r="A282" s="112"/>
      <c r="B282" s="112"/>
      <c r="C282" s="112"/>
      <c r="D282" s="112"/>
      <c r="E282" s="112"/>
      <c r="F282" s="112"/>
      <c r="G282" s="112"/>
      <c r="H282" s="112"/>
      <c r="I282" s="112"/>
    </row>
    <row r="283" spans="1:14" x14ac:dyDescent="0.2">
      <c r="A283" s="112"/>
      <c r="B283" s="112"/>
      <c r="C283" s="112"/>
      <c r="D283" s="112"/>
      <c r="E283" s="112"/>
      <c r="F283" s="112"/>
      <c r="G283" s="112"/>
      <c r="H283" s="112"/>
      <c r="I283" s="112"/>
    </row>
    <row r="284" spans="1:14" x14ac:dyDescent="0.2">
      <c r="A284" s="112"/>
      <c r="B284" s="112"/>
      <c r="C284" s="112"/>
      <c r="D284" s="112"/>
      <c r="E284" s="112"/>
      <c r="F284" s="112"/>
      <c r="G284" s="112"/>
      <c r="H284" s="112"/>
      <c r="I284" s="112"/>
    </row>
    <row r="285" spans="1:14" x14ac:dyDescent="0.2">
      <c r="A285" s="112"/>
      <c r="B285" s="112"/>
      <c r="C285" s="112"/>
      <c r="D285" s="112"/>
      <c r="E285" s="112"/>
      <c r="F285" s="112"/>
      <c r="G285" s="112"/>
      <c r="H285" s="112"/>
      <c r="I285" s="112"/>
    </row>
    <row r="286" spans="1:14" x14ac:dyDescent="0.2">
      <c r="A286" s="112"/>
      <c r="B286" s="112"/>
      <c r="C286" s="112"/>
      <c r="D286" s="112"/>
      <c r="E286" s="112"/>
      <c r="F286" s="112"/>
      <c r="G286" s="112"/>
      <c r="H286" s="112"/>
      <c r="I286" s="112"/>
    </row>
    <row r="287" spans="1:14" x14ac:dyDescent="0.2">
      <c r="A287" s="112"/>
      <c r="B287" s="112"/>
      <c r="C287" s="112"/>
      <c r="D287" s="112"/>
      <c r="E287" s="112"/>
      <c r="F287" s="112"/>
      <c r="G287" s="112"/>
      <c r="H287" s="112"/>
      <c r="I287" s="112"/>
    </row>
    <row r="288" spans="1:14" x14ac:dyDescent="0.2">
      <c r="A288" s="112"/>
      <c r="B288" s="112"/>
      <c r="C288" s="112"/>
      <c r="D288" s="112"/>
      <c r="E288" s="112"/>
      <c r="F288" s="112"/>
      <c r="G288" s="112"/>
      <c r="H288" s="112"/>
      <c r="I288" s="112"/>
    </row>
    <row r="289" spans="1:9" x14ac:dyDescent="0.2">
      <c r="A289" s="112"/>
      <c r="B289" s="112"/>
      <c r="C289" s="112"/>
      <c r="D289" s="112"/>
      <c r="E289" s="112"/>
      <c r="F289" s="112"/>
      <c r="G289" s="112"/>
      <c r="H289" s="112"/>
      <c r="I289" s="112"/>
    </row>
    <row r="290" spans="1:9" x14ac:dyDescent="0.2">
      <c r="A290" s="112"/>
      <c r="B290" s="112"/>
      <c r="C290" s="112"/>
      <c r="D290" s="112"/>
      <c r="E290" s="112"/>
      <c r="F290" s="112"/>
      <c r="G290" s="112"/>
      <c r="H290" s="112"/>
      <c r="I290" s="112"/>
    </row>
    <row r="291" spans="1:9" x14ac:dyDescent="0.2">
      <c r="A291" s="112"/>
      <c r="B291" s="112"/>
      <c r="C291" s="112"/>
      <c r="D291" s="112"/>
      <c r="E291" s="112"/>
      <c r="F291" s="112"/>
      <c r="G291" s="112"/>
      <c r="H291" s="112"/>
      <c r="I291" s="112"/>
    </row>
    <row r="292" spans="1:9" x14ac:dyDescent="0.2">
      <c r="A292" s="112"/>
      <c r="B292" s="112"/>
      <c r="C292" s="112"/>
      <c r="D292" s="112"/>
      <c r="E292" s="112"/>
      <c r="F292" s="112"/>
      <c r="G292" s="112"/>
      <c r="H292" s="112"/>
      <c r="I292" s="112"/>
    </row>
    <row r="293" spans="1:9" x14ac:dyDescent="0.2">
      <c r="A293" s="112"/>
      <c r="B293" s="112"/>
      <c r="C293" s="112"/>
      <c r="D293" s="112"/>
      <c r="E293" s="112"/>
      <c r="F293" s="112"/>
      <c r="G293" s="112"/>
      <c r="H293" s="112"/>
      <c r="I293" s="112"/>
    </row>
    <row r="294" spans="1:9" x14ac:dyDescent="0.2">
      <c r="A294" s="112"/>
      <c r="B294" s="112"/>
      <c r="C294" s="112"/>
      <c r="D294" s="112"/>
      <c r="E294" s="112"/>
      <c r="F294" s="112"/>
      <c r="G294" s="112"/>
      <c r="H294" s="112"/>
      <c r="I294" s="112"/>
    </row>
    <row r="295" spans="1:9" x14ac:dyDescent="0.2">
      <c r="A295" s="112"/>
      <c r="B295" s="112"/>
      <c r="C295" s="112"/>
      <c r="D295" s="112"/>
      <c r="E295" s="112"/>
      <c r="F295" s="112"/>
      <c r="G295" s="112"/>
      <c r="H295" s="112"/>
      <c r="I295" s="112"/>
    </row>
    <row r="296" spans="1:9" x14ac:dyDescent="0.2">
      <c r="A296" s="112"/>
      <c r="B296" s="112"/>
      <c r="C296" s="112"/>
      <c r="D296" s="112"/>
      <c r="E296" s="112"/>
      <c r="F296" s="112"/>
      <c r="G296" s="112"/>
      <c r="H296" s="112"/>
      <c r="I296" s="112"/>
    </row>
    <row r="297" spans="1:9" x14ac:dyDescent="0.2">
      <c r="A297" s="112"/>
      <c r="B297" s="112"/>
      <c r="C297" s="112"/>
      <c r="D297" s="112"/>
      <c r="E297" s="112"/>
      <c r="F297" s="112"/>
      <c r="G297" s="112"/>
      <c r="H297" s="112"/>
      <c r="I297" s="112"/>
    </row>
    <row r="298" spans="1:9" x14ac:dyDescent="0.2">
      <c r="A298" s="112"/>
      <c r="B298" s="112"/>
      <c r="C298" s="112"/>
      <c r="D298" s="112"/>
      <c r="E298" s="112"/>
      <c r="F298" s="112"/>
      <c r="G298" s="112"/>
      <c r="H298" s="112"/>
      <c r="I298" s="112"/>
    </row>
    <row r="299" spans="1:9" x14ac:dyDescent="0.2">
      <c r="A299" s="112"/>
      <c r="B299" s="112"/>
      <c r="C299" s="112"/>
      <c r="D299" s="112"/>
      <c r="E299" s="112"/>
      <c r="F299" s="112"/>
      <c r="G299" s="112"/>
      <c r="H299" s="112"/>
      <c r="I299" s="112"/>
    </row>
    <row r="300" spans="1:9" x14ac:dyDescent="0.2">
      <c r="A300" s="112"/>
      <c r="B300" s="112"/>
      <c r="C300" s="112"/>
      <c r="D300" s="112"/>
      <c r="E300" s="112"/>
      <c r="F300" s="112"/>
      <c r="G300" s="112"/>
      <c r="H300" s="112"/>
      <c r="I300" s="112"/>
    </row>
    <row r="301" spans="1:9" x14ac:dyDescent="0.2">
      <c r="A301" s="112"/>
      <c r="B301" s="112"/>
      <c r="C301" s="112"/>
      <c r="D301" s="112"/>
      <c r="E301" s="112"/>
      <c r="F301" s="112"/>
      <c r="G301" s="112"/>
      <c r="H301" s="112"/>
      <c r="I301" s="112"/>
    </row>
    <row r="302" spans="1:9" x14ac:dyDescent="0.2">
      <c r="A302" s="112"/>
      <c r="B302" s="112"/>
      <c r="C302" s="112"/>
      <c r="D302" s="112"/>
      <c r="E302" s="112"/>
      <c r="F302" s="112"/>
      <c r="G302" s="112"/>
      <c r="H302" s="112"/>
      <c r="I302" s="112"/>
    </row>
    <row r="303" spans="1:9" x14ac:dyDescent="0.2">
      <c r="A303" s="112"/>
      <c r="B303" s="112"/>
      <c r="C303" s="112"/>
      <c r="D303" s="112"/>
      <c r="E303" s="112"/>
      <c r="F303" s="112"/>
      <c r="G303" s="112"/>
      <c r="H303" s="112"/>
      <c r="I303" s="112"/>
    </row>
    <row r="304" spans="1:9" x14ac:dyDescent="0.2">
      <c r="A304" s="112"/>
      <c r="B304" s="112"/>
      <c r="C304" s="112"/>
      <c r="D304" s="112"/>
      <c r="E304" s="112"/>
      <c r="F304" s="112"/>
      <c r="G304" s="112"/>
      <c r="H304" s="112"/>
      <c r="I304" s="112"/>
    </row>
    <row r="305" spans="1:9" x14ac:dyDescent="0.2">
      <c r="A305" s="112"/>
      <c r="B305" s="112"/>
      <c r="C305" s="112"/>
      <c r="D305" s="112"/>
      <c r="E305" s="112"/>
      <c r="F305" s="112"/>
      <c r="G305" s="112"/>
      <c r="H305" s="112"/>
      <c r="I305" s="112"/>
    </row>
    <row r="306" spans="1:9" x14ac:dyDescent="0.2">
      <c r="A306" s="112"/>
      <c r="B306" s="112"/>
      <c r="C306" s="112"/>
      <c r="D306" s="112"/>
      <c r="E306" s="112"/>
      <c r="F306" s="112"/>
      <c r="G306" s="112"/>
      <c r="H306" s="112"/>
      <c r="I306" s="112"/>
    </row>
    <row r="307" spans="1:9" x14ac:dyDescent="0.2">
      <c r="A307" s="112"/>
      <c r="B307" s="112"/>
      <c r="C307" s="112"/>
      <c r="D307" s="112"/>
      <c r="E307" s="112"/>
      <c r="F307" s="112"/>
      <c r="G307" s="112"/>
      <c r="H307" s="112"/>
      <c r="I307" s="112"/>
    </row>
    <row r="308" spans="1:9" x14ac:dyDescent="0.2">
      <c r="A308" s="112"/>
      <c r="B308" s="112"/>
      <c r="C308" s="112"/>
      <c r="D308" s="112"/>
      <c r="E308" s="112"/>
      <c r="F308" s="112"/>
      <c r="G308" s="112"/>
      <c r="H308" s="112"/>
      <c r="I308" s="112"/>
    </row>
    <row r="309" spans="1:9" x14ac:dyDescent="0.2">
      <c r="A309" s="112"/>
      <c r="B309" s="112"/>
      <c r="C309" s="112"/>
      <c r="D309" s="112"/>
      <c r="E309" s="112"/>
      <c r="F309" s="112"/>
      <c r="G309" s="112"/>
      <c r="H309" s="112"/>
      <c r="I309" s="112"/>
    </row>
    <row r="310" spans="1:9" x14ac:dyDescent="0.2">
      <c r="A310" s="112"/>
      <c r="B310" s="112"/>
      <c r="C310" s="112"/>
      <c r="D310" s="112"/>
      <c r="E310" s="112"/>
      <c r="F310" s="112"/>
      <c r="G310" s="112"/>
      <c r="H310" s="112"/>
      <c r="I310" s="112"/>
    </row>
    <row r="311" spans="1:9" x14ac:dyDescent="0.2">
      <c r="A311" s="112"/>
      <c r="B311" s="112"/>
      <c r="C311" s="112"/>
      <c r="D311" s="112"/>
      <c r="E311" s="112"/>
      <c r="F311" s="112"/>
      <c r="G311" s="112"/>
      <c r="H311" s="112"/>
      <c r="I311" s="112"/>
    </row>
    <row r="312" spans="1:9" x14ac:dyDescent="0.2">
      <c r="A312" s="112"/>
      <c r="B312" s="112"/>
      <c r="C312" s="112"/>
      <c r="D312" s="112"/>
      <c r="E312" s="112"/>
      <c r="F312" s="112"/>
      <c r="G312" s="112"/>
      <c r="H312" s="112"/>
      <c r="I312" s="112"/>
    </row>
    <row r="313" spans="1:9" x14ac:dyDescent="0.2">
      <c r="A313" s="112"/>
      <c r="B313" s="112"/>
      <c r="C313" s="112"/>
      <c r="D313" s="112"/>
      <c r="E313" s="112"/>
      <c r="F313" s="112"/>
      <c r="G313" s="112"/>
      <c r="H313" s="112"/>
      <c r="I313" s="112"/>
    </row>
    <row r="314" spans="1:9" x14ac:dyDescent="0.2">
      <c r="A314" s="112"/>
      <c r="B314" s="112"/>
      <c r="C314" s="112"/>
      <c r="D314" s="112"/>
      <c r="E314" s="112"/>
      <c r="F314" s="112"/>
      <c r="G314" s="112"/>
      <c r="H314" s="112"/>
      <c r="I314" s="112"/>
    </row>
    <row r="315" spans="1:9" x14ac:dyDescent="0.2">
      <c r="A315" s="112"/>
      <c r="B315" s="112"/>
      <c r="C315" s="112"/>
      <c r="D315" s="112"/>
      <c r="E315" s="112"/>
      <c r="F315" s="112"/>
      <c r="G315" s="112"/>
      <c r="H315" s="112"/>
      <c r="I315" s="112"/>
    </row>
    <row r="316" spans="1:9" x14ac:dyDescent="0.2">
      <c r="A316" s="112"/>
      <c r="B316" s="112"/>
      <c r="C316" s="112"/>
      <c r="D316" s="112"/>
      <c r="E316" s="112"/>
      <c r="F316" s="112"/>
      <c r="G316" s="112"/>
      <c r="H316" s="112"/>
      <c r="I316" s="112"/>
    </row>
    <row r="317" spans="1:9" x14ac:dyDescent="0.2">
      <c r="A317" s="112"/>
      <c r="B317" s="112"/>
      <c r="C317" s="112"/>
      <c r="D317" s="112"/>
      <c r="E317" s="112"/>
      <c r="F317" s="112"/>
      <c r="G317" s="112"/>
      <c r="H317" s="112"/>
      <c r="I317" s="112"/>
    </row>
    <row r="318" spans="1:9" x14ac:dyDescent="0.2">
      <c r="A318" s="112"/>
      <c r="B318" s="112"/>
      <c r="C318" s="112"/>
      <c r="D318" s="112"/>
      <c r="E318" s="112"/>
      <c r="F318" s="112"/>
      <c r="G318" s="112"/>
      <c r="H318" s="112"/>
      <c r="I318" s="112"/>
    </row>
    <row r="319" spans="1:9" x14ac:dyDescent="0.2">
      <c r="A319" s="112"/>
      <c r="B319" s="112"/>
      <c r="C319" s="112"/>
      <c r="D319" s="112"/>
      <c r="E319" s="112"/>
      <c r="F319" s="112"/>
      <c r="G319" s="112"/>
      <c r="H319" s="112"/>
      <c r="I319" s="112"/>
    </row>
    <row r="320" spans="1:9" x14ac:dyDescent="0.2">
      <c r="A320" s="112"/>
      <c r="B320" s="112"/>
      <c r="C320" s="112"/>
      <c r="D320" s="112"/>
      <c r="E320" s="112"/>
      <c r="F320" s="112"/>
      <c r="G320" s="112"/>
      <c r="H320" s="112"/>
      <c r="I320" s="112"/>
    </row>
    <row r="321" spans="1:9" x14ac:dyDescent="0.2">
      <c r="A321" s="112"/>
      <c r="B321" s="112"/>
      <c r="C321" s="112"/>
      <c r="D321" s="112"/>
      <c r="E321" s="112"/>
      <c r="F321" s="112"/>
      <c r="G321" s="112"/>
      <c r="H321" s="112"/>
      <c r="I321" s="112"/>
    </row>
    <row r="322" spans="1:9" x14ac:dyDescent="0.2">
      <c r="A322" s="112"/>
      <c r="B322" s="112"/>
      <c r="C322" s="112"/>
      <c r="D322" s="112"/>
      <c r="E322" s="112"/>
      <c r="F322" s="112"/>
      <c r="G322" s="112"/>
      <c r="H322" s="112"/>
      <c r="I322" s="112"/>
    </row>
    <row r="323" spans="1:9" x14ac:dyDescent="0.2">
      <c r="A323" s="112"/>
      <c r="B323" s="112"/>
      <c r="C323" s="112"/>
      <c r="D323" s="112"/>
      <c r="E323" s="112"/>
      <c r="F323" s="112"/>
      <c r="G323" s="112"/>
      <c r="H323" s="112"/>
      <c r="I323" s="112"/>
    </row>
    <row r="324" spans="1:9" x14ac:dyDescent="0.2">
      <c r="A324" s="112"/>
      <c r="B324" s="112"/>
      <c r="C324" s="112"/>
      <c r="D324" s="112"/>
      <c r="E324" s="112"/>
      <c r="F324" s="112"/>
      <c r="G324" s="112"/>
      <c r="H324" s="112"/>
      <c r="I324" s="112"/>
    </row>
    <row r="325" spans="1:9" x14ac:dyDescent="0.2">
      <c r="A325" s="112"/>
      <c r="B325" s="112"/>
      <c r="C325" s="112"/>
      <c r="D325" s="112"/>
      <c r="E325" s="112"/>
      <c r="F325" s="112"/>
      <c r="G325" s="112"/>
      <c r="H325" s="112"/>
      <c r="I325" s="112"/>
    </row>
    <row r="326" spans="1:9" x14ac:dyDescent="0.2">
      <c r="A326" s="112"/>
      <c r="B326" s="112"/>
      <c r="C326" s="112"/>
      <c r="D326" s="112"/>
      <c r="E326" s="112"/>
      <c r="F326" s="112"/>
      <c r="G326" s="112"/>
      <c r="H326" s="112"/>
      <c r="I326" s="112"/>
    </row>
    <row r="327" spans="1:9" x14ac:dyDescent="0.2">
      <c r="A327" s="112"/>
      <c r="B327" s="112"/>
      <c r="C327" s="112"/>
      <c r="D327" s="112"/>
      <c r="E327" s="112"/>
      <c r="F327" s="112"/>
      <c r="G327" s="112"/>
      <c r="H327" s="112"/>
      <c r="I327" s="112"/>
    </row>
    <row r="328" spans="1:9" x14ac:dyDescent="0.2">
      <c r="A328" s="112"/>
      <c r="B328" s="112"/>
      <c r="C328" s="112"/>
      <c r="D328" s="112"/>
      <c r="E328" s="112"/>
      <c r="F328" s="112"/>
      <c r="G328" s="112"/>
      <c r="H328" s="112"/>
      <c r="I328" s="112"/>
    </row>
    <row r="329" spans="1:9" x14ac:dyDescent="0.2">
      <c r="A329" s="112"/>
      <c r="B329" s="112"/>
      <c r="C329" s="112"/>
      <c r="D329" s="112"/>
      <c r="E329" s="112"/>
      <c r="F329" s="112"/>
      <c r="G329" s="112"/>
      <c r="H329" s="112"/>
      <c r="I329" s="112"/>
    </row>
    <row r="330" spans="1:9" x14ac:dyDescent="0.2">
      <c r="A330" s="112"/>
      <c r="B330" s="112"/>
      <c r="C330" s="112"/>
      <c r="D330" s="112"/>
      <c r="E330" s="112"/>
      <c r="F330" s="112"/>
      <c r="G330" s="112"/>
      <c r="H330" s="112"/>
      <c r="I330" s="112"/>
    </row>
    <row r="331" spans="1:9" x14ac:dyDescent="0.2">
      <c r="A331" s="112"/>
      <c r="B331" s="112"/>
      <c r="C331" s="112"/>
      <c r="D331" s="112"/>
      <c r="E331" s="112"/>
      <c r="F331" s="112"/>
      <c r="G331" s="112"/>
      <c r="H331" s="112"/>
      <c r="I331" s="112"/>
    </row>
    <row r="332" spans="1:9" x14ac:dyDescent="0.2">
      <c r="A332" s="112"/>
      <c r="B332" s="112"/>
      <c r="C332" s="112"/>
      <c r="D332" s="112"/>
      <c r="E332" s="112"/>
      <c r="F332" s="112"/>
      <c r="G332" s="112"/>
      <c r="H332" s="112"/>
      <c r="I332" s="112"/>
    </row>
    <row r="333" spans="1:9" x14ac:dyDescent="0.2">
      <c r="A333" s="112"/>
      <c r="B333" s="112"/>
      <c r="C333" s="112"/>
      <c r="D333" s="112"/>
      <c r="E333" s="112"/>
      <c r="F333" s="112"/>
      <c r="G333" s="112"/>
      <c r="H333" s="112"/>
      <c r="I333" s="112"/>
    </row>
    <row r="334" spans="1:9" x14ac:dyDescent="0.2">
      <c r="A334" s="112"/>
      <c r="B334" s="112"/>
      <c r="C334" s="112"/>
      <c r="D334" s="112"/>
      <c r="E334" s="112"/>
      <c r="F334" s="112"/>
      <c r="G334" s="112"/>
      <c r="H334" s="112"/>
      <c r="I334" s="112"/>
    </row>
    <row r="335" spans="1:9" x14ac:dyDescent="0.2">
      <c r="A335" s="112"/>
      <c r="B335" s="112"/>
      <c r="C335" s="112"/>
      <c r="D335" s="112"/>
      <c r="E335" s="112"/>
      <c r="F335" s="112"/>
      <c r="G335" s="112"/>
      <c r="H335" s="112"/>
      <c r="I335" s="112"/>
    </row>
    <row r="336" spans="1:9" x14ac:dyDescent="0.2">
      <c r="A336" s="112"/>
      <c r="B336" s="112"/>
      <c r="C336" s="112"/>
      <c r="D336" s="112"/>
      <c r="E336" s="112"/>
      <c r="F336" s="112"/>
      <c r="G336" s="112"/>
      <c r="H336" s="112"/>
      <c r="I336" s="112"/>
    </row>
    <row r="337" spans="1:9" x14ac:dyDescent="0.2">
      <c r="A337" s="112"/>
      <c r="B337" s="112"/>
      <c r="C337" s="112"/>
      <c r="D337" s="112"/>
      <c r="E337" s="112"/>
      <c r="F337" s="112"/>
      <c r="G337" s="112"/>
      <c r="H337" s="112"/>
      <c r="I337" s="112"/>
    </row>
    <row r="338" spans="1:9" x14ac:dyDescent="0.2">
      <c r="A338" s="112"/>
      <c r="B338" s="112"/>
      <c r="C338" s="112"/>
      <c r="D338" s="112"/>
      <c r="E338" s="112"/>
      <c r="F338" s="112"/>
      <c r="G338" s="112"/>
      <c r="H338" s="112"/>
      <c r="I338" s="112"/>
    </row>
  </sheetData>
  <sheetProtection sheet="1" objects="1" scenarios="1" selectLockedCells="1"/>
  <mergeCells count="1">
    <mergeCell ref="L10:P10"/>
  </mergeCells>
  <conditionalFormatting sqref="I84:L84 C33:M33">
    <cfRule type="expression" dxfId="6" priority="1" stopIfTrue="1">
      <formula>C40&lt;0.05</formula>
    </cfRule>
  </conditionalFormatting>
  <conditionalFormatting sqref="I87:L87 C36:M36">
    <cfRule type="expression" dxfId="5" priority="2" stopIfTrue="1">
      <formula>C40&lt;0.05</formula>
    </cfRule>
  </conditionalFormatting>
  <conditionalFormatting sqref="I88:L88 C37:M37">
    <cfRule type="expression" dxfId="4" priority="3" stopIfTrue="1">
      <formula>C40&lt;0.05</formula>
    </cfRule>
  </conditionalFormatting>
  <conditionalFormatting sqref="C79:H79">
    <cfRule type="expression" dxfId="3" priority="4" stopIfTrue="1">
      <formula>#REF!&lt;0.05</formula>
    </cfRule>
  </conditionalFormatting>
  <conditionalFormatting sqref="C82:H82">
    <cfRule type="expression" dxfId="2" priority="5" stopIfTrue="1">
      <formula>#REF!&lt;0.05</formula>
    </cfRule>
  </conditionalFormatting>
  <conditionalFormatting sqref="C83:H83">
    <cfRule type="expression" dxfId="1" priority="6" stopIfTrue="1">
      <formula>#REF!&lt;0.05</formula>
    </cfRule>
  </conditionalFormatting>
  <conditionalFormatting sqref="G51 I91:L91 C40:M40">
    <cfRule type="cellIs" dxfId="0" priority="7" stopIfTrue="1" operator="lessThan">
      <formula>0.05</formula>
    </cfRule>
  </conditionalFormatting>
  <pageMargins left="0.75" right="0.75" top="1" bottom="1" header="0.5" footer="0.5"/>
  <pageSetup scale="25" orientation="portrait" horizontalDpi="1200" verticalDpi="12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Three-Factor 4-Run DOE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Jeanne</dc:creator>
  <cp:lastModifiedBy>Jeanne</cp:lastModifiedBy>
  <dcterms:created xsi:type="dcterms:W3CDTF">2015-07-27T15:24:35Z</dcterms:created>
  <dcterms:modified xsi:type="dcterms:W3CDTF">2015-08-04T11:52:57Z</dcterms:modified>
</cp:coreProperties>
</file>